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persons/person.xml" ContentType="application/vnd.ms-excel.person+xml"/>
  <Override PartName="/xl/threadedComments/threadedComment1.xml" ContentType="application/vnd.ms-excel.threadedcomment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форма1" sheetId="1" state="visible" r:id="rId2"/>
  </sheets>
  <definedNames>
    <definedName name="_xlnm._FilterDatabase" localSheetId="0" hidden="1">'форма1'!$B$4:$F$122</definedName>
    <definedName name="Print_Titles" localSheetId="0" hidden="0">'форма1'!$4:$5</definedName>
    <definedName name="_xlnm.Print_Area" localSheetId="0">'форма1'!$A$1:$F$124</definedName>
  </definedNames>
  <calcPr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tc={004A0033-002E-4776-86C8-00A0007A00DA}</author>
    <author>tc={003D00B2-00E9-4632-AC60-00FB0002004A}</author>
  </authors>
  <commentList>
    <comment ref="D122" authorId="0" xr:uid="{004A0033-002E-4776-86C8-00A0007A00DA}">
      <text>
        <r>
          <rPr>
            <b/>
            <sz val="9"/>
            <rFont val="Tahoma"/>
          </rPr>
          <t xml:space="preserve">Сухарева О.П.:</t>
        </r>
        <r>
          <rPr>
            <sz val="9"/>
            <rFont val="Tahoma"/>
          </rPr>
          <t xml:space="preserve">
остатки на начало года
</t>
        </r>
      </text>
    </comment>
    <comment ref="E122" authorId="1" xr:uid="{003D00B2-00E9-4632-AC60-00FB0002004A}">
      <text>
        <r>
          <rPr>
            <b/>
            <sz val="9"/>
            <rFont val="Tahoma"/>
          </rPr>
          <t xml:space="preserve">Сухарева О.П.:</t>
        </r>
        <r>
          <rPr>
            <sz val="9"/>
            <rFont val="Tahoma"/>
          </rPr>
          <t xml:space="preserve">
это остатки на начало минус остатки на конец (сверяй с PL)
</t>
        </r>
      </text>
    </comment>
  </commentList>
</comments>
</file>

<file path=xl/sharedStrings.xml><?xml version="1.0" encoding="utf-8"?>
<sst xmlns="http://schemas.openxmlformats.org/spreadsheetml/2006/main" count="208" uniqueCount="208">
  <si>
    <r>
      <rPr>
        <b/>
        <sz val="12"/>
        <rFont val="Times New Roman"/>
      </rPr>
      <t xml:space="preserve">     </t>
    </r>
    <r>
      <rPr>
        <sz val="12"/>
        <rFont val="Times New Roman"/>
      </rPr>
      <t xml:space="preserve">  приложение к  постановлению администрации города от 25.04.2024 №589                                                                                                  </t>
    </r>
  </si>
  <si>
    <t xml:space="preserve"> ОТЧЕТ об исполнении  бюджета города Сосновоборска по состоянию на 01.04.2024 года</t>
  </si>
  <si>
    <t xml:space="preserve">тыс. рублей</t>
  </si>
  <si>
    <t>Код</t>
  </si>
  <si>
    <t xml:space="preserve">Наименование кода администратора поступлений в бюджет, группы, подгруппы, статьи, подстатьи, элемента, программы (подпрограммы), кода экономической классификации доходов</t>
  </si>
  <si>
    <t xml:space="preserve">плановые назначения </t>
  </si>
  <si>
    <t xml:space="preserve">фактическое исполнение 
с начала года</t>
  </si>
  <si>
    <t xml:space="preserve">% исполнения</t>
  </si>
  <si>
    <t xml:space="preserve">1 00 00000 00 0000 000</t>
  </si>
  <si>
    <t xml:space="preserve">НАЛОГОВЫЕ И НЕНАЛОГОВЫЕ Д О Х О Д Ы</t>
  </si>
  <si>
    <t xml:space="preserve">1 01 00000 00 0000 000</t>
  </si>
  <si>
    <t xml:space="preserve">НАЛОГИ НА ПРИБЫЛЬ, ДОХОДЫ</t>
  </si>
  <si>
    <t xml:space="preserve">1 01 01000 00 0000 110 </t>
  </si>
  <si>
    <t xml:space="preserve">Налог на прибыль организаций</t>
  </si>
  <si>
    <t xml:space="preserve">1 01 02000 01 0000 110 </t>
  </si>
  <si>
    <t xml:space="preserve">Налог на доходы физических лиц</t>
  </si>
  <si>
    <t xml:space="preserve">1 03 00000 00 0000 000 </t>
  </si>
  <si>
    <t xml:space="preserve">НАЛОГИ НА ТОВАРЫ (РАБОТЫ, УСЛУГИ), РЕАЛИЗУЕМЫЕ НА ТЕРРИТОРИИ РОССИЙСКОЙ ФЕДЕРАЦИИ</t>
  </si>
  <si>
    <t xml:space="preserve">1 05  00000 00 0000 000</t>
  </si>
  <si>
    <t xml:space="preserve">НАЛОГИ НА СОВОКУПНЫЙ ДОХОД</t>
  </si>
  <si>
    <t xml:space="preserve">1 05 01000 00 0000 110</t>
  </si>
  <si>
    <t xml:space="preserve">Налог, взимаемый в связи с применением упрощенной системы налогообложения</t>
  </si>
  <si>
    <t xml:space="preserve">1 05 02000 02 0000 110 </t>
  </si>
  <si>
    <t xml:space="preserve">Единый налог на вмененный доход для отдельных видов деятельности </t>
  </si>
  <si>
    <t xml:space="preserve">1 05 03000 01 0000 110 </t>
  </si>
  <si>
    <t xml:space="preserve">Единый сельскохозяйственный налог</t>
  </si>
  <si>
    <t xml:space="preserve">1 05 04000 02 0000 110 </t>
  </si>
  <si>
    <t xml:space="preserve">Налог, взимаемый в связи с применением патентной системы налогообложения
</t>
  </si>
  <si>
    <t xml:space="preserve">1 06 00000 00 0000 000</t>
  </si>
  <si>
    <t xml:space="preserve">НАЛОГИ НА ИМУЩЕСТВО</t>
  </si>
  <si>
    <t xml:space="preserve">1 06 01000 00 0000 110 </t>
  </si>
  <si>
    <t xml:space="preserve">Налог на имущество физических лиц</t>
  </si>
  <si>
    <t xml:space="preserve">1 06 06000 00 0000 110 </t>
  </si>
  <si>
    <t xml:space="preserve">Земельный налог </t>
  </si>
  <si>
    <t xml:space="preserve">1 08 00000 00 0000 000</t>
  </si>
  <si>
    <t xml:space="preserve">ГОСУДАРСТВЕННАЯ ПОШЛИНА</t>
  </si>
  <si>
    <t xml:space="preserve">1 08 03000 01 0000 110</t>
  </si>
  <si>
    <t xml:space="preserve">Государственная пошлина по делам, рассматриваемым в судах общей юрисдикции, мировыми судьями</t>
  </si>
  <si>
    <t xml:space="preserve">1 09 00000 00 0000 000</t>
  </si>
  <si>
    <t xml:space="preserve">ЗАДОЛЖЕННОСТЬ И ПЕРЕРАСЧЕТЫ ПО ОТМЕНЕННЫМ НАЛОГАМ, СБОРАМ И ИНЫМ ОБЯЗАТЕЛЬНЫМ ПЛАТЕЖАМ</t>
  </si>
  <si>
    <t xml:space="preserve">1 11 00000 00 0000 000</t>
  </si>
  <si>
    <t xml:space="preserve">ДОХОДЫ ОТ ИСПОЛЬЗОВАНИЯ ИМУЩЕСТВА, НАХОДЯЩЕГОСЯ В ГОСУДАРСТВЕННОЙ И МУНИЦИПАЛЬНОЙ СОБСТВЕННОСТИ</t>
  </si>
  <si>
    <t xml:space="preserve">1 11 05000 00 0000 120</t>
  </si>
  <si>
    <t xml:space="preserve"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</si>
  <si>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1 11 05010 00 0000 120</t>
  </si>
  <si>
    <t xml:space="preserve"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</si>
  <si>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1 11 05020 00 0000 120</t>
  </si>
  <si>
    <t xml:space="preserve"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</si>
  <si>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1 11 05070 00 0000 120</t>
  </si>
  <si>
    <t xml:space="preserve">Доходы от сдачи в аренду имущества, составляющего государственную (муниципальную) казну (за исключением земельных участков)</t>
  </si>
  <si>
    <t xml:space="preserve">1 11 05300 00 0000 120</t>
  </si>
  <si>
    <t xml:space="preserve"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</si>
  <si>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 xml:space="preserve">1 11 05400 00 0000 120</t>
  </si>
  <si>
    <t xml:space="preserve"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</si>
  <si>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 xml:space="preserve">1 11 07000 00 0000 120</t>
  </si>
  <si>
    <t xml:space="preserve">Платежи от государственных и муниципальных унитарных предприятий</t>
  </si>
  <si>
    <t xml:space="preserve">1 11 09000 00 0000 120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</si>
  <si>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</si>
  <si>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1 12 00000 00 0000 000</t>
  </si>
  <si>
    <t xml:space="preserve">ПЛАТЕЖИ ПРИ ПОЛЬЗОВАНИИ ПРИРОДНЫМИ РЕСУРСАМИ</t>
  </si>
  <si>
    <t xml:space="preserve">1 13 00000 00 0000 000</t>
  </si>
  <si>
    <t xml:space="preserve">ДОХОДЫ ОТ ОКАЗАНИЯ ПЛАТНЫХ УСЛУГ (РАБОТ) И КОМПЕНСАЦИИ ЗАТРАТ ГОСУДАРСТВА</t>
  </si>
  <si>
    <t xml:space="preserve">1 13 02000 00 0000 130</t>
  </si>
  <si>
    <t xml:space="preserve">Доходы от компенсации затрат государства</t>
  </si>
  <si>
    <t xml:space="preserve">1 14 00000 00 0000 000</t>
  </si>
  <si>
    <t xml:space="preserve">ДОХОДЫ ОТ ПРОДАЖИ МАТЕРИАЛЬНЫХ И 
НЕМАТЕРИАЛЬНЫХ АКТИВОВ</t>
  </si>
  <si>
    <t xml:space="preserve">1 14 03000 00 0000 000</t>
  </si>
  <si>
    <t xml:space="preserve">Средства от распоряжения и реализации выморочного имущества, обращенного в собственность государства (в части реализации основных средств по указанному имуществу)</t>
  </si>
  <si>
    <t xml:space="preserve">1 14 06000 00 0000 430</t>
  </si>
  <si>
    <t xml:space="preserve">Доходы от продажи земельных участков, находящихся в государственной и муниципальной собственности</t>
  </si>
  <si>
    <t xml:space="preserve">1 15 00000 00 0000 000</t>
  </si>
  <si>
    <t xml:space="preserve">Административные платежи и сборы</t>
  </si>
  <si>
    <t xml:space="preserve">1 16 00000 00 0000 000</t>
  </si>
  <si>
    <t xml:space="preserve">ШТРАФЫ, САНКЦИИ, ВОЗМЕЩЕНИЕ УЩЕРБА</t>
  </si>
  <si>
    <t xml:space="preserve">1 17 00000 00 0000 000</t>
  </si>
  <si>
    <t xml:space="preserve">ПРОЧИЕ НЕНАЛОГОВЫЕ ДОХОДЫ</t>
  </si>
  <si>
    <t xml:space="preserve">2 00 00000 00 0000 000</t>
  </si>
  <si>
    <t xml:space="preserve">БЕЗВОЗМЕЗДНЫЕ ПОСТУПЛЕНИЯ</t>
  </si>
  <si>
    <t xml:space="preserve">2 02 00000 00 0000 000</t>
  </si>
  <si>
    <t xml:space="preserve">Безвозмездные поступления от других бюджетов бюджетной системы Российской Федерации</t>
  </si>
  <si>
    <t xml:space="preserve">2 02 10000 00 0000 150</t>
  </si>
  <si>
    <t xml:space="preserve">Дотации  бюджетам  бюджетной системы Российской Федерации</t>
  </si>
  <si>
    <t xml:space="preserve">2 02 15001 00 0000 150</t>
  </si>
  <si>
    <t xml:space="preserve">Дотации на выравнивание бюджетной обеспеченности</t>
  </si>
  <si>
    <t xml:space="preserve">2 02 19999 00 0000 150</t>
  </si>
  <si>
    <t xml:space="preserve">Прочие дотации бюджетам городских округов</t>
  </si>
  <si>
    <t xml:space="preserve">2 02 20000 00 0000 150</t>
  </si>
  <si>
    <t xml:space="preserve">Субсидии бюджетам бюджетной системы Российской Федерации (межбюджетные субсидии)</t>
  </si>
  <si>
    <t xml:space="preserve">2 02 29999 00 0000 150</t>
  </si>
  <si>
    <t xml:space="preserve">Прочие субсидии</t>
  </si>
  <si>
    <t xml:space="preserve">2 02 30000 00 0000 150</t>
  </si>
  <si>
    <t xml:space="preserve">Субвенции бюджетам бюджетной системы Российской Федерации</t>
  </si>
  <si>
    <t xml:space="preserve"> 2 02 30024 00 0000 150</t>
  </si>
  <si>
    <t xml:space="preserve">Субвенции местным бюджетам на выполнение передаваемых полномочий субъектов Российской Федерации</t>
  </si>
  <si>
    <t xml:space="preserve">2 02  40000 00 0000 150</t>
  </si>
  <si>
    <t xml:space="preserve">Иные межбюджетные трансферты</t>
  </si>
  <si>
    <t xml:space="preserve">2 07 00000 00 0000 150</t>
  </si>
  <si>
    <t xml:space="preserve">ПРОЧИЕ БЕЗВОЗМЕЗДНЫЕ ПОСТУПЛЕНИЯ</t>
  </si>
  <si>
    <t xml:space="preserve">2 18 00000 00 0000 000</t>
  </si>
  <si>
    <t xml:space="preserve"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</si>
  <si>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2 19 00000 00 0000 000</t>
  </si>
  <si>
    <t xml:space="preserve">ВОЗВРАТ ОСТАТКОВ СУБСИДИЙ, СУБВЕНЦИЙ И ИНЫХ МЕЖБЮДЖЕТНЫХ ТРАНСФЕРТОВ, ИМЕЮЩИХ ЦЕЛЕВОЕ НАЗНАЧЕНИЕ, ПРОШЛЫХ ЛЕТ</t>
  </si>
  <si>
    <t xml:space="preserve">ВСЕГО ДОХОДОВ</t>
  </si>
  <si>
    <t xml:space="preserve">Р А С Х О Д Ы </t>
  </si>
  <si>
    <t>0100</t>
  </si>
  <si>
    <t xml:space="preserve">ОБЩЕГОСУДАРСТВЕННЫЕ ВОПРОСЫ</t>
  </si>
  <si>
    <t xml:space="preserve">в том числе:</t>
  </si>
  <si>
    <t>0102</t>
  </si>
  <si>
    <t xml:space="preserve">Функционирование высшего должностного лица субъекта Российской Федерации и муниципального образования</t>
  </si>
  <si>
    <t>0103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</si>
  <si>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</si>
  <si>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</si>
  <si>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</si>
  <si>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</si>
  <si>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 xml:space="preserve">Судебная система</t>
  </si>
  <si>
    <t>0106</t>
  </si>
  <si>
    <t xml:space="preserve"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</si>
  <si>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</si>
  <si>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 xml:space="preserve">Обеспечение проведения выборов и референдумов</t>
  </si>
  <si>
    <t>0111</t>
  </si>
  <si>
    <t xml:space="preserve">Резервные фонды</t>
  </si>
  <si>
    <t>0113</t>
  </si>
  <si>
    <t xml:space="preserve">Другие общегосударственные вопросы</t>
  </si>
  <si>
    <t>0200</t>
  </si>
  <si>
    <t xml:space="preserve">НАЦИОНАЛЬНАЯ ОБОРОНА</t>
  </si>
  <si>
    <t>0203</t>
  </si>
  <si>
    <t xml:space="preserve">Мобилизационная и вневойсковая подготовка</t>
  </si>
  <si>
    <t>0300</t>
  </si>
  <si>
    <t xml:space="preserve">НАЦИОНАЛЬНАЯ БЕЗОПАСНОСТЬ И ПРАВООХРАНИТЕЛЬНАЯ ДЕЯТЕЛЬНОСТЬ</t>
  </si>
  <si>
    <t>0309</t>
  </si>
  <si>
    <t xml:space="preserve">Гражданская оборона</t>
  </si>
  <si>
    <t>0310</t>
  </si>
  <si>
    <t xml:space="preserve">Защита населения и территории от чрезвычайных ситуаций природного и техногенного характера, пожарная безопасность</t>
  </si>
  <si>
    <t>0314</t>
  </si>
  <si>
    <t xml:space="preserve">Другие вопросы в области национальной безопасности правоохранительной деятельности</t>
  </si>
  <si>
    <t>0400</t>
  </si>
  <si>
    <t xml:space="preserve">НАЦИОНАЛЬНАЯ ЭКОНОМИКА</t>
  </si>
  <si>
    <t>0408</t>
  </si>
  <si>
    <t>Транспорт</t>
  </si>
  <si>
    <t>0409</t>
  </si>
  <si>
    <t xml:space="preserve">Дорожное хозяйство (дорожные фонды)</t>
  </si>
  <si>
    <t>0412</t>
  </si>
  <si>
    <t xml:space="preserve">Другие вопросы в области национальной экономики</t>
  </si>
  <si>
    <t>0500</t>
  </si>
  <si>
    <t xml:space="preserve">ЖИЛИЩНО-КОММУНАЛЬНОЕ ХОЗЯЙСТВО</t>
  </si>
  <si>
    <t>0501</t>
  </si>
  <si>
    <t xml:space="preserve">Жилищное хозяйство</t>
  </si>
  <si>
    <t>0502</t>
  </si>
  <si>
    <t xml:space="preserve">Коммунальное хозяйство</t>
  </si>
  <si>
    <t>0503</t>
  </si>
  <si>
    <t>Благоустройство</t>
  </si>
  <si>
    <t>0505</t>
  </si>
  <si>
    <t xml:space="preserve">Другие вопросы  в области жилищно-коммунального хозяйства</t>
  </si>
  <si>
    <t>0600</t>
  </si>
  <si>
    <t xml:space="preserve">ОХРАНА ОКРУЖАЮЩЕЙ СРЕДЫ</t>
  </si>
  <si>
    <t>0603</t>
  </si>
  <si>
    <t xml:space="preserve">Охрана объектов растительного и животного мира и среды их обитания</t>
  </si>
  <si>
    <t>0700</t>
  </si>
  <si>
    <t>ОБРАЗОВАНИЕ</t>
  </si>
  <si>
    <t>0701</t>
  </si>
  <si>
    <t xml:space="preserve">Дошкольное образование</t>
  </si>
  <si>
    <t>0702</t>
  </si>
  <si>
    <t xml:space="preserve">Общее образование</t>
  </si>
  <si>
    <t>0703</t>
  </si>
  <si>
    <t xml:space="preserve">Дополнительное образование детей</t>
  </si>
  <si>
    <t>0707</t>
  </si>
  <si>
    <t xml:space="preserve">Молодежная политика </t>
  </si>
  <si>
    <t>0709</t>
  </si>
  <si>
    <t xml:space="preserve">Другие вопросы в области образования</t>
  </si>
  <si>
    <t>0800</t>
  </si>
  <si>
    <t xml:space="preserve">КУЛЬТУРА И КИНЕМАТОГРАФИЯ</t>
  </si>
  <si>
    <t>0801</t>
  </si>
  <si>
    <t>Культура</t>
  </si>
  <si>
    <t>0804</t>
  </si>
  <si>
    <t xml:space="preserve">Другие вопросы в области культуры, кинематографии</t>
  </si>
  <si>
    <t>0900</t>
  </si>
  <si>
    <t>ЗДРАВООХРАНЕНИЕ</t>
  </si>
  <si>
    <t>0909</t>
  </si>
  <si>
    <t xml:space="preserve">Другие вопросы в области здравоохранения</t>
  </si>
  <si>
    <t xml:space="preserve">СОЦИАЛЬНАЯ ПОЛИТИКА</t>
  </si>
  <si>
    <t>1001</t>
  </si>
  <si>
    <t xml:space="preserve">Пенсионное обеспечение</t>
  </si>
  <si>
    <t>1003</t>
  </si>
  <si>
    <t xml:space="preserve">Социальное обеспечение населения</t>
  </si>
  <si>
    <t>1004</t>
  </si>
  <si>
    <t xml:space="preserve">Охрана семьи и детства</t>
  </si>
  <si>
    <t>1006</t>
  </si>
  <si>
    <t xml:space="preserve">Другие вопросы в области социальной политики</t>
  </si>
  <si>
    <t>1100</t>
  </si>
  <si>
    <t xml:space="preserve">ФИЗИЧЕСКАЯ КУЛЬТУРА И СПОРТ</t>
  </si>
  <si>
    <t>1101</t>
  </si>
  <si>
    <t xml:space="preserve">Физическая культура</t>
  </si>
  <si>
    <t>1102</t>
  </si>
  <si>
    <t xml:space="preserve">Массовый спорт</t>
  </si>
  <si>
    <t>1103</t>
  </si>
  <si>
    <t xml:space="preserve">Спорт  высших достижений</t>
  </si>
  <si>
    <t>1300</t>
  </si>
  <si>
    <t xml:space="preserve">ОБСЛУЖИВАНИЕ ГОСУДАРСТВЕННОГО И МУНИЦИПАЛЬНОГО ДОЛГА</t>
  </si>
  <si>
    <t>1301</t>
  </si>
  <si>
    <t xml:space="preserve">Обслуживание внутреннего государственного и муниципального долга</t>
  </si>
  <si>
    <t xml:space="preserve">ВСЕГО РАСХОДОВ:</t>
  </si>
  <si>
    <t xml:space="preserve">Превышение доходов над расходами                  
(профицит +   дефицит -)</t>
  </si>
  <si>
    <t xml:space="preserve">ИСТОЧНИКИ из них :</t>
  </si>
  <si>
    <t xml:space="preserve">Получение кредитов от кредитных организаций</t>
  </si>
  <si>
    <t xml:space="preserve">Погашение кредитов от кредитных организаций</t>
  </si>
  <si>
    <t xml:space="preserve">Получение кредитов от других бюджетов</t>
  </si>
  <si>
    <t xml:space="preserve">Погашение кредитов от других бюджетов</t>
  </si>
  <si>
    <t xml:space="preserve">Изменение остатков средств бюджета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</si>
</sst>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7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  <numFmt numFmtId="164" formatCode="#,##0.0"/>
    <numFmt numFmtId="165" formatCode="?"/>
    <numFmt numFmtId="166" formatCode="0.0"/>
  </numFmts>
  <fonts count="35">
    <font>
      <name val="Arial Cyr"/>
      <color theme="1"/>
      <sz val="10.000000"/>
    </font>
    <font>
      <name val="Calibri"/>
      <color theme="1" tint="0"/>
      <sz val="11.000000"/>
      <scheme val="minor"/>
    </font>
    <font>
      <name val="Calibri"/>
      <color theme="0" tint="0"/>
      <sz val="11.000000"/>
      <scheme val="minor"/>
    </font>
    <font>
      <name val="Calibri"/>
      <color rgb="FF3F3F76"/>
      <sz val="11.000000"/>
      <scheme val="minor"/>
    </font>
    <font>
      <name val="Calibri"/>
      <b/>
      <color rgb="FF3F3F3F"/>
      <sz val="11.000000"/>
      <scheme val="minor"/>
    </font>
    <font>
      <name val="Calibri"/>
      <b/>
      <color rgb="FFFA7D00"/>
      <sz val="11.000000"/>
      <scheme val="minor"/>
    </font>
    <font>
      <name val="Arial Cyr"/>
      <color indexed="4"/>
      <sz val="10.000000"/>
      <u/>
    </font>
    <font>
      <name val="Calibri"/>
      <b/>
      <color theme="3" tint="0"/>
      <sz val="15.000000"/>
      <scheme val="minor"/>
    </font>
    <font>
      <name val="Calibri"/>
      <b/>
      <color theme="3" tint="0"/>
      <sz val="13.000000"/>
      <scheme val="minor"/>
    </font>
    <font>
      <name val="Calibri"/>
      <b/>
      <color theme="3" tint="0"/>
      <sz val="11.000000"/>
      <scheme val="minor"/>
    </font>
    <font>
      <name val="Calibri"/>
      <b/>
      <color theme="1" tint="0"/>
      <sz val="11.000000"/>
      <scheme val="minor"/>
    </font>
    <font>
      <name val="Calibri"/>
      <b/>
      <color theme="0" tint="0"/>
      <sz val="11.000000"/>
      <scheme val="minor"/>
    </font>
    <font>
      <name val="Cambria"/>
      <b/>
      <color theme="3" tint="0"/>
      <sz val="18.000000"/>
      <scheme val="major"/>
    </font>
    <font>
      <name val="Calibri"/>
      <color rgb="FF9C6500"/>
      <sz val="11.000000"/>
      <scheme val="minor"/>
    </font>
    <font>
      <name val="Arial Cyr"/>
      <color indexed="20"/>
      <sz val="10.000000"/>
      <u/>
    </font>
    <font>
      <name val="Calibri"/>
      <color rgb="FF9C0006"/>
      <sz val="11.000000"/>
      <scheme val="minor"/>
    </font>
    <font>
      <name val="Calibri"/>
      <i/>
      <color rgb="FF7F7F7F"/>
      <sz val="11.000000"/>
      <scheme val="minor"/>
    </font>
    <font>
      <name val="Calibri"/>
      <color rgb="FFFA7D00"/>
      <sz val="11.000000"/>
      <scheme val="minor"/>
    </font>
    <font>
      <name val="Calibri"/>
      <color indexed="2"/>
      <sz val="11.000000"/>
      <scheme val="minor"/>
    </font>
    <font>
      <name val="Calibri"/>
      <color rgb="FF006100"/>
      <sz val="11.000000"/>
      <scheme val="minor"/>
    </font>
    <font>
      <name val="Times New Roman"/>
      <sz val="11.000000"/>
    </font>
    <font>
      <name val="Times New Roman"/>
      <b/>
      <sz val="7.000000"/>
    </font>
    <font>
      <name val="Times New Roman"/>
      <b/>
      <sz val="12.000000"/>
    </font>
    <font>
      <name val="Times New Roman"/>
      <b/>
      <sz val="9.000000"/>
    </font>
    <font>
      <name val="Times New Roman"/>
      <b/>
      <sz val="8.000000"/>
    </font>
    <font>
      <name val="Times New Roman"/>
      <b/>
      <sz val="11.000000"/>
    </font>
    <font>
      <name val="Times New Roman"/>
      <sz val="9.000000"/>
    </font>
    <font>
      <name val="Times New Roman"/>
      <sz val="12.000000"/>
    </font>
    <font>
      <name val="Arial"/>
      <b/>
      <color theme="1" tint="0"/>
      <sz val="12.000000"/>
    </font>
    <font>
      <name val="Times New Roman"/>
      <b/>
      <color theme="1" tint="0"/>
      <sz val="12.000000"/>
    </font>
    <font>
      <name val="Times New Roman"/>
      <b/>
      <color theme="1" tint="0"/>
      <sz val="11.000000"/>
    </font>
    <font>
      <name val="Arial"/>
      <b/>
      <sz val="12.000000"/>
    </font>
    <font>
      <name val="Times New Roman"/>
      <color theme="1" tint="0"/>
      <sz val="12.000000"/>
    </font>
    <font>
      <name val="Times New Roman"/>
      <color theme="1" tint="0"/>
      <sz val="11.000000"/>
    </font>
    <font>
      <name val="Arial"/>
      <sz val="10.000000"/>
    </font>
  </fonts>
  <fills count="34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theme="0" tint="0"/>
        <bgColor theme="0" tint="0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"/>
      </bottom>
      <diagonal/>
    </border>
    <border>
      <left/>
      <right/>
      <top/>
      <bottom style="thick">
        <color theme="4" tint="0.49998500000000001"/>
      </bottom>
      <diagonal/>
    </border>
    <border>
      <left/>
      <right/>
      <top/>
      <bottom style="medium">
        <color theme="4" tint="0.399976"/>
      </bottom>
      <diagonal/>
    </border>
    <border>
      <left/>
      <right/>
      <top style="thin">
        <color theme="4" tint="0"/>
      </top>
      <bottom style="double">
        <color theme="4" tint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9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5" borderId="0" numFmtId="0" applyNumberFormat="1" applyFont="1" applyFill="1" applyBorder="1"/>
    <xf fontId="1" fillId="6" borderId="0" numFmtId="0" applyNumberFormat="1" applyFont="1" applyFill="1" applyBorder="1"/>
    <xf fontId="1" fillId="7" borderId="0" numFmtId="0" applyNumberFormat="1" applyFont="1" applyFill="1" applyBorder="1"/>
    <xf fontId="1" fillId="8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11" borderId="0" numFmtId="0" applyNumberFormat="1" applyFont="1" applyFill="1" applyBorder="1"/>
    <xf fontId="1" fillId="12" borderId="0" numFmtId="0" applyNumberFormat="1" applyFont="1" applyFill="1" applyBorder="1"/>
    <xf fontId="1" fillId="13" borderId="0" numFmtId="0" applyNumberFormat="1" applyFont="1" applyFill="1" applyBorder="1"/>
    <xf fontId="2" fillId="14" borderId="0" numFmtId="0" applyNumberFormat="1" applyFont="1" applyFill="1" applyBorder="1"/>
    <xf fontId="2" fillId="15" borderId="0" numFmtId="0" applyNumberFormat="1" applyFont="1" applyFill="1" applyBorder="1"/>
    <xf fontId="2" fillId="16" borderId="0" numFmtId="0" applyNumberFormat="1" applyFont="1" applyFill="1" applyBorder="1"/>
    <xf fontId="2" fillId="17" borderId="0" numFmtId="0" applyNumberFormat="1" applyFont="1" applyFill="1" applyBorder="1"/>
    <xf fontId="2" fillId="18" borderId="0" numFmtId="0" applyNumberFormat="1" applyFont="1" applyFill="1" applyBorder="1"/>
    <xf fontId="2" fillId="19" borderId="0" numFmtId="0" applyNumberFormat="1" applyFont="1" applyFill="1" applyBorder="1"/>
    <xf fontId="2" fillId="20" borderId="0" numFmtId="0" applyNumberFormat="1" applyFont="1" applyFill="1" applyBorder="1"/>
    <xf fontId="2" fillId="21" borderId="0" numFmtId="0" applyNumberFormat="1" applyFont="1" applyFill="1" applyBorder="1"/>
    <xf fontId="2" fillId="22" borderId="0" numFmtId="0" applyNumberFormat="1" applyFont="1" applyFill="1" applyBorder="1"/>
    <xf fontId="2" fillId="23" borderId="0" numFmtId="0" applyNumberFormat="1" applyFont="1" applyFill="1" applyBorder="1"/>
    <xf fontId="2" fillId="24" borderId="0" numFmtId="0" applyNumberFormat="1" applyFont="1" applyFill="1" applyBorder="1"/>
    <xf fontId="2" fillId="25" borderId="0" numFmtId="0" applyNumberFormat="1" applyFont="1" applyFill="1" applyBorder="1"/>
    <xf fontId="3" fillId="26" borderId="1" numFmtId="0" applyNumberFormat="1" applyFont="1" applyFill="1" applyBorder="1"/>
    <xf fontId="4" fillId="27" borderId="2" numFmtId="0" applyNumberFormat="1" applyFont="1" applyFill="1" applyBorder="1"/>
    <xf fontId="5" fillId="27" borderId="1" numFmtId="0" applyNumberFormat="1" applyFont="1" applyFill="1" applyBorder="1"/>
    <xf fontId="6" fillId="0" borderId="0" numFmtId="0" applyNumberFormat="1" applyFont="1" applyFill="1" applyBorder="1">
      <alignment vertical="top"/>
    </xf>
    <xf fontId="0" fillId="0" borderId="0" numFmtId="160" applyNumberFormat="1" applyFont="1" applyFill="1" applyBorder="1"/>
    <xf fontId="0" fillId="0" borderId="0" numFmtId="161" applyNumberFormat="1" applyFont="1" applyFill="1" applyBorder="1"/>
    <xf fontId="7" fillId="0" borderId="3" numFmtId="0" applyNumberFormat="1" applyFont="1" applyFill="1" applyBorder="1"/>
    <xf fontId="8" fillId="0" borderId="4" numFmtId="0" applyNumberFormat="1" applyFont="1" applyFill="1" applyBorder="1"/>
    <xf fontId="9" fillId="0" borderId="5" numFmtId="0" applyNumberFormat="1" applyFont="1" applyFill="1" applyBorder="1"/>
    <xf fontId="9" fillId="0" borderId="0" numFmtId="0" applyNumberFormat="1" applyFont="1" applyFill="1" applyBorder="1"/>
    <xf fontId="10" fillId="0" borderId="6" numFmtId="0" applyNumberFormat="1" applyFont="1" applyFill="1" applyBorder="1"/>
    <xf fontId="11" fillId="28" borderId="7" numFmtId="0" applyNumberFormat="1" applyFont="1" applyFill="1" applyBorder="1"/>
    <xf fontId="12" fillId="0" borderId="0" numFmtId="0" applyNumberFormat="1" applyFont="1" applyFill="1" applyBorder="1"/>
    <xf fontId="13" fillId="29" borderId="0" numFmtId="0" applyNumberFormat="1" applyFont="1" applyFill="1" applyBorder="1"/>
    <xf fontId="14" fillId="0" borderId="0" numFmtId="0" applyNumberFormat="1" applyFont="1" applyFill="1" applyBorder="1">
      <alignment vertical="top"/>
    </xf>
    <xf fontId="15" fillId="30" borderId="0" numFmtId="0" applyNumberFormat="1" applyFont="1" applyFill="1" applyBorder="1"/>
    <xf fontId="16" fillId="0" borderId="0" numFmtId="0" applyNumberFormat="1" applyFont="1" applyFill="1" applyBorder="1"/>
    <xf fontId="0" fillId="31" borderId="8" numFmtId="0" applyNumberFormat="1" applyFont="1" applyFill="1" applyBorder="1"/>
    <xf fontId="0" fillId="0" borderId="0" numFmtId="9" applyNumberFormat="1" applyFont="1" applyFill="1" applyBorder="1"/>
    <xf fontId="17" fillId="0" borderId="9" numFmtId="0" applyNumberFormat="1" applyFont="1" applyFill="1" applyBorder="1"/>
    <xf fontId="18" fillId="0" borderId="0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19" fillId="32" borderId="0" numFmtId="0" applyNumberFormat="1" applyFont="1" applyFill="1" applyBorder="1"/>
  </cellStyleXfs>
  <cellXfs count="48">
    <xf fontId="0" fillId="0" borderId="0" numFmtId="0" xfId="0"/>
    <xf fontId="20" fillId="0" borderId="0" numFmtId="0" xfId="0" applyFont="1"/>
    <xf fontId="21" fillId="0" borderId="0" numFmtId="0" xfId="0" applyFont="1"/>
    <xf fontId="20" fillId="0" borderId="0" numFmtId="0" xfId="0" applyFont="1" applyAlignment="1">
      <alignment wrapText="1"/>
    </xf>
    <xf fontId="22" fillId="0" borderId="0" numFmtId="0" xfId="0" applyFont="1" applyAlignment="1">
      <alignment horizontal="center" wrapText="1"/>
    </xf>
    <xf fontId="23" fillId="0" borderId="0" numFmtId="0" xfId="0" applyFont="1" applyAlignment="1">
      <alignment horizontal="right"/>
    </xf>
    <xf fontId="24" fillId="0" borderId="0" numFmtId="0" xfId="0" applyFont="1" applyAlignment="1">
      <alignment horizontal="center" wrapText="1"/>
    </xf>
    <xf fontId="23" fillId="0" borderId="10" numFmtId="0" xfId="0" applyFont="1" applyBorder="1" applyAlignment="1">
      <alignment horizontal="center" vertical="center" wrapText="1"/>
    </xf>
    <xf fontId="23" fillId="0" borderId="10" numFmtId="0" xfId="0" applyFont="1" applyBorder="1" applyAlignment="1">
      <alignment horizontal="center" wrapText="1"/>
    </xf>
    <xf fontId="23" fillId="0" borderId="10" numFmtId="0" xfId="0" applyFont="1" applyBorder="1" applyAlignment="1">
      <alignment vertical="top" wrapText="1"/>
    </xf>
    <xf fontId="22" fillId="0" borderId="10" numFmtId="0" xfId="0" applyFont="1" applyBorder="1" applyAlignment="1">
      <alignment horizontal="left" vertical="top" wrapText="1"/>
    </xf>
    <xf fontId="25" fillId="0" borderId="10" numFmtId="3" xfId="0" applyNumberFormat="1" applyFont="1" applyBorder="1" applyAlignment="1">
      <alignment horizontal="right" vertical="top" wrapText="1"/>
    </xf>
    <xf fontId="25" fillId="0" borderId="10" numFmtId="164" xfId="47" applyNumberFormat="1" applyFont="1" applyBorder="1" applyAlignment="1">
      <alignment horizontal="right" vertical="top" wrapText="1"/>
    </xf>
    <xf fontId="22" fillId="0" borderId="10" numFmtId="0" xfId="0" applyFont="1" applyBorder="1" applyAlignment="1">
      <alignment vertical="top" wrapText="1"/>
    </xf>
    <xf fontId="26" fillId="0" borderId="10" numFmtId="0" xfId="0" applyFont="1" applyBorder="1" applyAlignment="1">
      <alignment vertical="top" wrapText="1"/>
    </xf>
    <xf fontId="27" fillId="0" borderId="10" numFmtId="0" xfId="0" applyFont="1" applyBorder="1" applyAlignment="1">
      <alignment vertical="top" wrapText="1"/>
    </xf>
    <xf fontId="20" fillId="0" borderId="10" numFmtId="3" xfId="0" applyNumberFormat="1" applyFont="1" applyBorder="1" applyAlignment="1">
      <alignment horizontal="right" vertical="top" wrapText="1"/>
    </xf>
    <xf fontId="23" fillId="0" borderId="10" numFmtId="3" xfId="0" applyNumberFormat="1" applyFont="1" applyBorder="1" applyAlignment="1">
      <alignment horizontal="left" vertical="top" wrapText="1"/>
    </xf>
    <xf fontId="26" fillId="0" borderId="10" numFmtId="0" xfId="0" applyFont="1" applyBorder="1" applyAlignment="1">
      <alignment horizontal="center" vertical="top" wrapText="1"/>
    </xf>
    <xf fontId="27" fillId="33" borderId="10" numFmtId="0" xfId="0" applyFont="1" applyFill="1" applyBorder="1" applyAlignment="1">
      <alignment horizontal="left" vertical="top" wrapText="1"/>
    </xf>
    <xf fontId="27" fillId="0" borderId="10" numFmtId="0" xfId="0" applyFont="1" applyBorder="1" applyAlignment="1">
      <alignment horizontal="justify" vertical="top" wrapText="1"/>
    </xf>
    <xf fontId="27" fillId="0" borderId="10" numFmtId="0" xfId="0" applyFont="1" applyBorder="1" applyAlignment="1">
      <alignment horizontal="left" vertical="top" wrapText="1"/>
    </xf>
    <xf fontId="27" fillId="0" borderId="10" numFmtId="165" xfId="0" applyNumberFormat="1" applyFont="1" applyBorder="1" applyAlignment="1">
      <alignment horizontal="left" vertical="top" wrapText="1"/>
    </xf>
    <xf fontId="27" fillId="0" borderId="0" numFmtId="0" xfId="0" applyFont="1" applyAlignment="1">
      <alignment wrapText="1"/>
    </xf>
    <xf fontId="23" fillId="0" borderId="10" numFmtId="3" xfId="0" applyNumberFormat="1" applyFont="1" applyBorder="1" applyAlignment="1">
      <alignment vertical="top" wrapText="1"/>
    </xf>
    <xf fontId="27" fillId="0" borderId="10" numFmtId="49" xfId="0" applyNumberFormat="1" applyFont="1" applyBorder="1" applyAlignment="1">
      <alignment horizontal="left" vertical="top" wrapText="1"/>
    </xf>
    <xf fontId="26" fillId="0" borderId="10" numFmtId="49" xfId="0" applyNumberFormat="1" applyFont="1" applyBorder="1" applyAlignment="1">
      <alignment vertical="top" wrapText="1"/>
    </xf>
    <xf fontId="27" fillId="0" borderId="10" numFmtId="11" xfId="0" applyNumberFormat="1" applyFont="1" applyBorder="1" applyAlignment="1">
      <alignment horizontal="left" vertical="top" wrapText="1"/>
    </xf>
    <xf fontId="23" fillId="0" borderId="10" numFmtId="49" xfId="0" applyNumberFormat="1" applyFont="1" applyBorder="1" applyAlignment="1">
      <alignment vertical="top" wrapText="1"/>
    </xf>
    <xf fontId="27" fillId="0" borderId="10" numFmtId="0" xfId="0" applyFont="1" applyBorder="1" applyAlignment="1">
      <alignment horizontal="left" wrapText="1"/>
    </xf>
    <xf fontId="22" fillId="33" borderId="10" numFmtId="0" xfId="0" applyFont="1" applyFill="1" applyBorder="1" applyAlignment="1">
      <alignment horizontal="left" vertical="top" wrapText="1"/>
    </xf>
    <xf fontId="20" fillId="0" borderId="10" numFmtId="164" xfId="0" applyNumberFormat="1" applyFont="1" applyBorder="1" applyAlignment="1">
      <alignment horizontal="right" vertical="top" wrapText="1"/>
    </xf>
    <xf fontId="23" fillId="0" borderId="10" numFmtId="49" xfId="0" applyNumberFormat="1" applyFont="1" applyBorder="1" applyAlignment="1">
      <alignment horizontal="justify" vertical="top" wrapText="1"/>
    </xf>
    <xf fontId="26" fillId="0" borderId="10" numFmtId="49" xfId="0" applyNumberFormat="1" applyFont="1" applyBorder="1" applyAlignment="1">
      <alignment horizontal="justify" vertical="top" wrapText="1"/>
    </xf>
    <xf fontId="27" fillId="33" borderId="10" numFmtId="0" xfId="0" applyFont="1" applyFill="1" applyBorder="1" applyAlignment="1">
      <alignment vertical="top" wrapText="1"/>
    </xf>
    <xf fontId="21" fillId="0" borderId="10" numFmtId="49" xfId="0" applyNumberFormat="1" applyFont="1" applyBorder="1" applyAlignment="1">
      <alignment horizontal="justify" vertical="top" wrapText="1"/>
    </xf>
    <xf fontId="21" fillId="0" borderId="10" numFmtId="0" xfId="0" applyFont="1" applyBorder="1" applyAlignment="1">
      <alignment vertical="top"/>
    </xf>
    <xf fontId="28" fillId="0" borderId="10" numFmtId="49" xfId="0" applyNumberFormat="1" applyFont="1" applyBorder="1" applyAlignment="1">
      <alignment horizontal="justify" vertical="top" wrapText="1"/>
    </xf>
    <xf fontId="29" fillId="0" borderId="10" numFmtId="0" xfId="0" applyFont="1" applyBorder="1" applyAlignment="1">
      <alignment vertical="top" wrapText="1"/>
    </xf>
    <xf fontId="30" fillId="0" borderId="10" numFmtId="3" xfId="0" applyNumberFormat="1" applyFont="1" applyBorder="1" applyAlignment="1">
      <alignment horizontal="right" vertical="top" wrapText="1"/>
    </xf>
    <xf fontId="30" fillId="0" borderId="10" numFmtId="164" xfId="47" applyNumberFormat="1" applyFont="1" applyBorder="1" applyAlignment="1">
      <alignment horizontal="right" vertical="top" wrapText="1"/>
    </xf>
    <xf fontId="31" fillId="0" borderId="0" numFmtId="166" xfId="0" applyNumberFormat="1" applyFont="1"/>
    <xf fontId="32" fillId="0" borderId="10" numFmtId="0" xfId="0" applyFont="1" applyBorder="1" applyAlignment="1">
      <alignment vertical="top" wrapText="1"/>
    </xf>
    <xf fontId="33" fillId="0" borderId="10" numFmtId="3" xfId="0" applyNumberFormat="1" applyFont="1" applyBorder="1" applyAlignment="1">
      <alignment horizontal="right" vertical="top" wrapText="1"/>
    </xf>
    <xf fontId="34" fillId="0" borderId="0" numFmtId="166" xfId="0" applyNumberFormat="1" applyFont="1"/>
    <xf fontId="25" fillId="0" borderId="0" numFmtId="0" xfId="0" applyFont="1"/>
    <xf fontId="33" fillId="0" borderId="10" numFmtId="3" xfId="0" applyNumberFormat="1" applyFont="1" applyBorder="1"/>
    <xf fontId="33" fillId="33" borderId="10" numFmtId="3" xfId="0" applyNumberFormat="1" applyFont="1" applyFill="1" applyBorder="1"/>
  </cellXfs>
  <cellStyles count="49">
    <cellStyle name="20% - Акцент1" xfId="1" builtinId="30"/>
    <cellStyle name="20% - Акцент2" xfId="2" builtinId="34"/>
    <cellStyle name="20% - Акцент3" xfId="3" builtinId="38"/>
    <cellStyle name="20% - Акцент4" xfId="4" builtinId="42"/>
    <cellStyle name="20% - Акцент5" xfId="5" builtinId="46"/>
    <cellStyle name="20% - Акцент6" xfId="6" builtinId="50"/>
    <cellStyle name="40% - Акцент1" xfId="7" builtinId="31"/>
    <cellStyle name="40% - Акцент2" xfId="8" builtinId="35"/>
    <cellStyle name="40% - Акцент3" xfId="9" builtinId="39"/>
    <cellStyle name="40% - Акцент4" xfId="10" builtinId="43"/>
    <cellStyle name="40% - Акцент5" xfId="11" builtinId="47"/>
    <cellStyle name="40% - Акцент6" xfId="12" builtinId="51"/>
    <cellStyle name="60% - Акцент1" xfId="13" builtinId="32"/>
    <cellStyle name="60% - Акцент2" xfId="14" builtinId="36"/>
    <cellStyle name="60% - Акцент3" xfId="15" builtinId="40"/>
    <cellStyle name="60% - Акцент4" xfId="16" builtinId="44"/>
    <cellStyle name="60% - Акцент5" xfId="17" builtinId="48"/>
    <cellStyle name="60% -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Гиперссылка" xfId="28" builtinId="8"/>
    <cellStyle name="Денежный" xfId="29" builtinId="4"/>
    <cellStyle name="Денежный [0]" xfId="30" builtinId="7"/>
    <cellStyle name="Заголовок 1" xfId="31" builtinId="16"/>
    <cellStyle name="Заголовок 2" xfId="32" builtinId="17"/>
    <cellStyle name="Заголовок 3" xfId="33" builtinId="18"/>
    <cellStyle name="Заголовок 4" xfId="34" builtinId="19"/>
    <cellStyle name="Итог" xfId="35" builtinId="25"/>
    <cellStyle name="Контрольная ячейка" xfId="36" builtinId="23"/>
    <cellStyle name="Название" xfId="37" builtinId="15"/>
    <cellStyle name="Нейтральный" xfId="38" builtinId="28"/>
    <cellStyle name="Обычный" xfId="0" builtinId="0"/>
    <cellStyle name="Открывавшаяся гиперссылка" xfId="39" builtinId="9"/>
    <cellStyle name="Плохой" xfId="40" builtinId="27"/>
    <cellStyle name="Пояснение" xfId="41" builtinId="53"/>
    <cellStyle name="Примечание" xfId="42" builtinId="10"/>
    <cellStyle name="Процентный" xfId="43" builtinId="5"/>
    <cellStyle name="Связанная ячейка" xfId="44" builtinId="24"/>
    <cellStyle name="Текст предупреждения" xfId="45" builtinId="11"/>
    <cellStyle name="Финансовый" xfId="46" builtinId="3"/>
    <cellStyle name="Финансовый [0]" xfId="47" builtinId="6"/>
    <cellStyle name="Хороший" xfId="48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1.xml"/><Relationship  Id="rId1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Сухарева О.П." id="{CADC9A58-59D7-83A4-3C0C-89AA1D9DDD91}"/>
</personList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22" personId="{CADC9A58-59D7-83A4-3C0C-89AA1D9DDD91}" id="{004A0033-002E-4776-86C8-00A0007A00DA}" done="0">
    <text xml:space="preserve">остатки на начало года
</text>
  </threadedComment>
  <threadedComment ref="E122" personId="{CADC9A58-59D7-83A4-3C0C-89AA1D9DDD91}" id="{003D00B2-00E9-4632-AC60-00FB0002004A}" done="0">
    <text xml:space="preserve">это остатки на начало минус остатки на конец (сверяй с PL)
</text>
  </threadedComment>
</ThreadedComments>
</file>

<file path=xl/worksheets/_rels/sheet1.xml.rels><?xml version="1.0" encoding="UTF-8" standalone="yes"?><Relationships xmlns="http://schemas.openxmlformats.org/package/2006/relationships"><Relationship  Id="rId3" Type="http://schemas.openxmlformats.org/officeDocument/2006/relationships/vmlDrawing" Target="../drawings/vmlDrawing1.vml"/><Relationship  Id="rId2" Type="http://schemas.openxmlformats.org/officeDocument/2006/relationships/comments" Target="../comments1.xml"/><Relationship  Id="rId1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pane xSplit="3" ySplit="6" topLeftCell="D7" activePane="bottomRight" state="frozen"/>
      <selection activeCell="B2" activeCellId="0" sqref="B2:F2"/>
    </sheetView>
  </sheetViews>
  <sheetFormatPr baseColWidth="8" defaultRowHeight="15" customHeight="1"/>
  <cols>
    <col customWidth="1" min="1" max="1" style="1" width="1.5703100000000001"/>
    <col customWidth="1" min="2" max="2" style="2" width="18"/>
    <col customWidth="1" min="3" max="3" style="3" width="65.570300000000003"/>
    <col customWidth="1" min="4" max="4" style="1" width="10.2852"/>
    <col customWidth="1" min="5" max="5" style="1" width="11.2852"/>
    <col customWidth="1" min="6" max="6" style="1" width="10.2852"/>
    <col customWidth="1" min="7" max="257" style="1" width="9.1406299999999998"/>
  </cols>
  <sheetData>
    <row r="1" ht="35.25" customHeight="1">
      <c r="B1" s="4" t="s">
        <v>0</v>
      </c>
      <c r="C1" s="4"/>
      <c r="D1" s="4"/>
      <c r="E1" s="4"/>
      <c r="F1" s="4"/>
    </row>
    <row r="2" ht="13.5" customHeight="1">
      <c r="B2" s="4" t="s">
        <v>1</v>
      </c>
      <c r="C2" s="4"/>
      <c r="D2" s="4"/>
      <c r="E2" s="4"/>
      <c r="F2" s="4"/>
    </row>
    <row r="3" ht="17.25" customHeight="1">
      <c r="F3" s="5" t="s">
        <v>2</v>
      </c>
    </row>
    <row r="4" s="6" customFormat="1" ht="21.75" customHeight="1">
      <c r="B4" s="7" t="s">
        <v>3</v>
      </c>
      <c r="C4" s="8" t="s">
        <v>4</v>
      </c>
      <c r="D4" s="7" t="s">
        <v>5</v>
      </c>
      <c r="E4" s="7" t="s">
        <v>6</v>
      </c>
      <c r="F4" s="7" t="s">
        <v>7</v>
      </c>
    </row>
    <row r="5" s="6" customFormat="1" ht="13.5" customHeight="1">
      <c r="B5" s="7"/>
      <c r="C5" s="8"/>
      <c r="D5" s="7"/>
      <c r="E5" s="7"/>
      <c r="F5" s="7"/>
    </row>
    <row r="6" ht="15.75">
      <c r="B6" s="9" t="s">
        <v>8</v>
      </c>
      <c r="C6" s="10" t="s">
        <v>9</v>
      </c>
      <c r="D6" s="11">
        <f>D7+D10+D11+D16+D19+D21+D22+D31+D32+D34+D37+D38+D39</f>
        <v>374770.59237000003</v>
      </c>
      <c r="E6" s="11">
        <f>E7+E10+E11+E16+E19+E21+E22+E31+E32+E34+E37+E38+E39</f>
        <v>73791.186779999989</v>
      </c>
      <c r="F6" s="12">
        <f t="shared" ref="F6:F69" si="0">E6/D6*100</f>
        <v>19.689695051405771</v>
      </c>
    </row>
    <row r="7" ht="15.75">
      <c r="B7" s="9" t="s">
        <v>10</v>
      </c>
      <c r="C7" s="13" t="s">
        <v>11</v>
      </c>
      <c r="D7" s="11">
        <f>D8+D9</f>
        <v>219776.72237</v>
      </c>
      <c r="E7" s="11">
        <f>E8+E9</f>
        <v>38809.184699999998</v>
      </c>
      <c r="F7" s="12">
        <f t="shared" si="0"/>
        <v>17.658460041397696</v>
      </c>
    </row>
    <row r="8" ht="15.75">
      <c r="B8" s="14" t="s">
        <v>12</v>
      </c>
      <c r="C8" s="15" t="s">
        <v>13</v>
      </c>
      <c r="D8" s="16">
        <v>22984.200000000001</v>
      </c>
      <c r="E8" s="16">
        <v>4429.6139999999996</v>
      </c>
      <c r="F8" s="12">
        <f t="shared" si="0"/>
        <v>19.272430626256295</v>
      </c>
    </row>
    <row r="9" ht="15.75">
      <c r="B9" s="14" t="s">
        <v>14</v>
      </c>
      <c r="C9" s="15" t="s">
        <v>15</v>
      </c>
      <c r="D9" s="16">
        <v>196792.52236999999</v>
      </c>
      <c r="E9" s="16">
        <v>34379.570699999997</v>
      </c>
      <c r="F9" s="12">
        <f t="shared" si="0"/>
        <v>17.469957844923169</v>
      </c>
    </row>
    <row r="10" ht="45">
      <c r="B10" s="9" t="s">
        <v>16</v>
      </c>
      <c r="C10" s="13" t="s">
        <v>17</v>
      </c>
      <c r="D10" s="11">
        <v>536.20000000000005</v>
      </c>
      <c r="E10" s="11">
        <v>136.35137</v>
      </c>
      <c r="F10" s="12">
        <f t="shared" si="0"/>
        <v>25.429199925400969</v>
      </c>
    </row>
    <row r="11" ht="15.75" customHeight="1">
      <c r="B11" s="17" t="s">
        <v>18</v>
      </c>
      <c r="C11" s="13" t="s">
        <v>19</v>
      </c>
      <c r="D11" s="11">
        <f>D12+D13+D14+D15</f>
        <v>82887.800000000003</v>
      </c>
      <c r="E11" s="11">
        <f>E12+E13+E14+E15</f>
        <v>19498.95191</v>
      </c>
      <c r="F11" s="12">
        <f t="shared" si="0"/>
        <v>23.524513752325433</v>
      </c>
    </row>
    <row r="12" ht="30">
      <c r="B12" s="18" t="s">
        <v>20</v>
      </c>
      <c r="C12" s="19" t="s">
        <v>21</v>
      </c>
      <c r="D12" s="16">
        <v>70790</v>
      </c>
      <c r="E12" s="16">
        <v>11505.11191</v>
      </c>
      <c r="F12" s="12">
        <f t="shared" si="0"/>
        <v>16.252453609266844</v>
      </c>
    </row>
    <row r="13" ht="30.75" customHeight="1">
      <c r="B13" s="14" t="s">
        <v>22</v>
      </c>
      <c r="C13" s="15" t="s">
        <v>23</v>
      </c>
      <c r="D13" s="16">
        <v>137</v>
      </c>
      <c r="E13" s="16">
        <v>92.205659999999995</v>
      </c>
      <c r="F13" s="12">
        <f t="shared" si="0"/>
        <v>67.303401459854001</v>
      </c>
    </row>
    <row r="14" ht="15.75">
      <c r="B14" s="14" t="s">
        <v>24</v>
      </c>
      <c r="C14" s="20" t="s">
        <v>25</v>
      </c>
      <c r="D14" s="16">
        <v>260.80000000000001</v>
      </c>
      <c r="E14" s="16">
        <v>147.55000000000001</v>
      </c>
      <c r="F14" s="12">
        <f t="shared" si="0"/>
        <v>56.57592024539877</v>
      </c>
    </row>
    <row r="15" ht="30.75" customHeight="1">
      <c r="B15" s="14" t="s">
        <v>26</v>
      </c>
      <c r="C15" s="21" t="s">
        <v>27</v>
      </c>
      <c r="D15" s="16">
        <v>11700</v>
      </c>
      <c r="E15" s="16">
        <v>7754.0843400000003</v>
      </c>
      <c r="F15" s="12">
        <f t="shared" si="0"/>
        <v>66.274225128205131</v>
      </c>
    </row>
    <row r="16" ht="15.75">
      <c r="B16" s="9" t="s">
        <v>28</v>
      </c>
      <c r="C16" s="13" t="s">
        <v>29</v>
      </c>
      <c r="D16" s="11">
        <f>D17+D18</f>
        <v>36210</v>
      </c>
      <c r="E16" s="11">
        <f>E17+E18</f>
        <v>5658.1404499999999</v>
      </c>
      <c r="F16" s="12">
        <f t="shared" si="0"/>
        <v>15.625905689036177</v>
      </c>
    </row>
    <row r="17" ht="15.75">
      <c r="B17" s="14" t="s">
        <v>30</v>
      </c>
      <c r="C17" s="15" t="s">
        <v>31</v>
      </c>
      <c r="D17" s="16">
        <v>18650</v>
      </c>
      <c r="E17" s="16">
        <v>2021.84944</v>
      </c>
      <c r="F17" s="12">
        <f t="shared" si="0"/>
        <v>10.841015764075067</v>
      </c>
    </row>
    <row r="18" ht="15.75">
      <c r="B18" s="14" t="s">
        <v>32</v>
      </c>
      <c r="C18" s="15" t="s">
        <v>33</v>
      </c>
      <c r="D18" s="16">
        <v>17560</v>
      </c>
      <c r="E18" s="16">
        <v>3636.2910099999999</v>
      </c>
      <c r="F18" s="12">
        <f t="shared" si="0"/>
        <v>20.707807574031889</v>
      </c>
    </row>
    <row r="19" ht="15.75">
      <c r="B19" s="9" t="s">
        <v>34</v>
      </c>
      <c r="C19" s="13" t="s">
        <v>35</v>
      </c>
      <c r="D19" s="11">
        <v>8205</v>
      </c>
      <c r="E19" s="11">
        <v>2380.0180300000002</v>
      </c>
      <c r="F19" s="12">
        <f t="shared" si="0"/>
        <v>29.006922973796467</v>
      </c>
    </row>
    <row r="20" ht="31.5" customHeight="1">
      <c r="B20" s="9" t="s">
        <v>36</v>
      </c>
      <c r="C20" s="15" t="s">
        <v>37</v>
      </c>
      <c r="D20" s="16"/>
      <c r="E20" s="16"/>
      <c r="F20" s="12" t="e">
        <f t="shared" si="0"/>
        <v>#DIV/0!</v>
      </c>
    </row>
    <row r="21" ht="45">
      <c r="B21" s="9" t="s">
        <v>38</v>
      </c>
      <c r="C21" s="13" t="s">
        <v>39</v>
      </c>
      <c r="D21" s="11">
        <v>0</v>
      </c>
      <c r="E21" s="11">
        <v>0</v>
      </c>
      <c r="F21" s="12">
        <v>0</v>
      </c>
    </row>
    <row r="22" ht="45">
      <c r="B22" s="9" t="s">
        <v>40</v>
      </c>
      <c r="C22" s="13" t="s">
        <v>41</v>
      </c>
      <c r="D22" s="11">
        <f>D23+D27+D28+D29+D30</f>
        <v>24629</v>
      </c>
      <c r="E22" s="11">
        <f>E23+E27+E28+E29+E30</f>
        <v>5507.3631600000008</v>
      </c>
      <c r="F22" s="12">
        <f t="shared" si="0"/>
        <v>22.361294246619842</v>
      </c>
    </row>
    <row r="23" ht="90">
      <c r="B23" s="14" t="s">
        <v>42</v>
      </c>
      <c r="C23" s="22" t="s">
        <v>43</v>
      </c>
      <c r="D23" s="16">
        <f>SUM(D24:D26)</f>
        <v>23835.200000000001</v>
      </c>
      <c r="E23" s="16">
        <f>SUM(E24:E26)</f>
        <v>5331.9333299999998</v>
      </c>
      <c r="F23" s="12">
        <f t="shared" si="0"/>
        <v>22.369996182117202</v>
      </c>
    </row>
    <row r="24" ht="60">
      <c r="B24" s="14" t="s">
        <v>44</v>
      </c>
      <c r="C24" s="22" t="s">
        <v>45</v>
      </c>
      <c r="D24" s="16">
        <v>17841.700000000001</v>
      </c>
      <c r="E24" s="16">
        <v>3712.3604700000001</v>
      </c>
      <c r="F24" s="12">
        <f t="shared" si="0"/>
        <v>20.807212709551219</v>
      </c>
    </row>
    <row r="25" ht="75">
      <c r="B25" s="14" t="s">
        <v>46</v>
      </c>
      <c r="C25" s="22" t="s">
        <v>47</v>
      </c>
      <c r="D25" s="16">
        <v>1076.5</v>
      </c>
      <c r="E25" s="16">
        <v>391.85070999999999</v>
      </c>
      <c r="F25" s="12">
        <f t="shared" si="0"/>
        <v>36.400437529029261</v>
      </c>
    </row>
    <row r="26" ht="45">
      <c r="B26" s="14" t="s">
        <v>48</v>
      </c>
      <c r="C26" s="22" t="s">
        <v>49</v>
      </c>
      <c r="D26" s="16">
        <v>4917</v>
      </c>
      <c r="E26" s="16">
        <v>1227.7221500000001</v>
      </c>
      <c r="F26" s="12">
        <f t="shared" si="0"/>
        <v>24.968927191376856</v>
      </c>
    </row>
    <row r="27" ht="45">
      <c r="B27" s="14" t="s">
        <v>50</v>
      </c>
      <c r="C27" s="22" t="s">
        <v>51</v>
      </c>
      <c r="D27" s="16">
        <f>1.2+4.7999999999999998</f>
        <v>6</v>
      </c>
      <c r="E27" s="16">
        <f>1.2644500000000001+3.2269999999999999</f>
        <v>4.4914500000000004</v>
      </c>
      <c r="F27" s="12">
        <f t="shared" si="0"/>
        <v>74.857500000000016</v>
      </c>
    </row>
    <row r="28" ht="60">
      <c r="B28" s="14" t="s">
        <v>52</v>
      </c>
      <c r="C28" s="22" t="s">
        <v>53</v>
      </c>
      <c r="D28" s="16">
        <f>0+1.7</f>
        <v>1.7</v>
      </c>
      <c r="E28" s="16">
        <f>5.4767299999999999+0</f>
        <v>5.4767299999999999</v>
      </c>
      <c r="F28" s="12">
        <f t="shared" si="0"/>
        <v>322.16058823529414</v>
      </c>
    </row>
    <row r="29" ht="30.75" customHeight="1">
      <c r="B29" s="14" t="s">
        <v>54</v>
      </c>
      <c r="C29" s="21" t="s">
        <v>55</v>
      </c>
      <c r="D29" s="16">
        <v>0</v>
      </c>
      <c r="E29" s="16">
        <v>0</v>
      </c>
      <c r="F29" s="12">
        <v>0</v>
      </c>
    </row>
    <row r="30" ht="78.75" customHeight="1">
      <c r="B30" s="14" t="s">
        <v>56</v>
      </c>
      <c r="C30" s="22" t="s">
        <v>57</v>
      </c>
      <c r="D30" s="16">
        <f>750+36.100000000000001</f>
        <v>786.10000000000002</v>
      </c>
      <c r="E30" s="16">
        <f>96.037880000000001+69.423770000000005</f>
        <v>165.46165000000002</v>
      </c>
      <c r="F30" s="12">
        <f t="shared" si="0"/>
        <v>21.048422592545478</v>
      </c>
      <c r="H30" s="23"/>
    </row>
    <row r="31" ht="30">
      <c r="B31" s="24" t="s">
        <v>58</v>
      </c>
      <c r="C31" s="13" t="s">
        <v>59</v>
      </c>
      <c r="D31" s="11">
        <v>370</v>
      </c>
      <c r="E31" s="11">
        <v>96.835220000000007</v>
      </c>
      <c r="F31" s="12">
        <f t="shared" si="0"/>
        <v>26.171681081081083</v>
      </c>
    </row>
    <row r="32" ht="30">
      <c r="B32" s="9" t="s">
        <v>60</v>
      </c>
      <c r="C32" s="10" t="s">
        <v>61</v>
      </c>
      <c r="D32" s="11">
        <f>D33</f>
        <v>120</v>
      </c>
      <c r="E32" s="11">
        <f>E33</f>
        <v>479.86500999999998</v>
      </c>
      <c r="F32" s="12">
        <f t="shared" si="0"/>
        <v>399.8875083333333</v>
      </c>
    </row>
    <row r="33" ht="15.75">
      <c r="B33" s="14" t="s">
        <v>62</v>
      </c>
      <c r="C33" s="25" t="s">
        <v>63</v>
      </c>
      <c r="D33" s="16">
        <v>120</v>
      </c>
      <c r="E33" s="16">
        <v>479.86500999999998</v>
      </c>
      <c r="F33" s="12">
        <f t="shared" si="0"/>
        <v>399.8875083333333</v>
      </c>
    </row>
    <row r="34" ht="30">
      <c r="B34" s="9" t="s">
        <v>64</v>
      </c>
      <c r="C34" s="13" t="s">
        <v>65</v>
      </c>
      <c r="D34" s="11">
        <f>D35+D36</f>
        <v>390</v>
      </c>
      <c r="E34" s="11">
        <f>E35+E36</f>
        <v>902.39609999999993</v>
      </c>
      <c r="F34" s="12">
        <f t="shared" si="0"/>
        <v>231.38361538461538</v>
      </c>
    </row>
    <row r="35" ht="48.75" customHeight="1">
      <c r="B35" s="26" t="s">
        <v>66</v>
      </c>
      <c r="C35" s="27" t="s">
        <v>67</v>
      </c>
      <c r="D35" s="16">
        <v>0</v>
      </c>
      <c r="E35" s="16">
        <v>849.44471999999996</v>
      </c>
      <c r="F35" s="12">
        <v>0</v>
      </c>
    </row>
    <row r="36" ht="30">
      <c r="B36" s="26" t="s">
        <v>68</v>
      </c>
      <c r="C36" s="27" t="s">
        <v>69</v>
      </c>
      <c r="D36" s="16">
        <v>390</v>
      </c>
      <c r="E36" s="16">
        <v>52.95138</v>
      </c>
      <c r="F36" s="12">
        <f t="shared" si="0"/>
        <v>13.577276923076923</v>
      </c>
    </row>
    <row r="37" ht="15.75">
      <c r="B37" s="28" t="s">
        <v>70</v>
      </c>
      <c r="C37" s="13" t="s">
        <v>71</v>
      </c>
      <c r="D37" s="16">
        <v>0</v>
      </c>
      <c r="E37" s="16">
        <v>0</v>
      </c>
      <c r="F37" s="12">
        <v>0</v>
      </c>
    </row>
    <row r="38" ht="15.75">
      <c r="B38" s="9" t="s">
        <v>72</v>
      </c>
      <c r="C38" s="13" t="s">
        <v>73</v>
      </c>
      <c r="D38" s="11">
        <v>855.20000000000005</v>
      </c>
      <c r="E38" s="11">
        <v>322.08082999999999</v>
      </c>
      <c r="F38" s="12">
        <f t="shared" si="0"/>
        <v>37.661462815715616</v>
      </c>
    </row>
    <row r="39" ht="15.75">
      <c r="B39" s="9" t="s">
        <v>74</v>
      </c>
      <c r="C39" s="13" t="s">
        <v>75</v>
      </c>
      <c r="D39" s="11">
        <v>790.66999999999996</v>
      </c>
      <c r="E39" s="11">
        <v>0</v>
      </c>
      <c r="F39" s="12">
        <f t="shared" si="0"/>
        <v>0</v>
      </c>
    </row>
    <row r="40" ht="15.75">
      <c r="B40" s="9" t="s">
        <v>76</v>
      </c>
      <c r="C40" s="13" t="s">
        <v>77</v>
      </c>
      <c r="D40" s="11">
        <f>D41+D50+D51+D52</f>
        <v>1499922.4709500002</v>
      </c>
      <c r="E40" s="11">
        <f>E41+E50+E51+E52</f>
        <v>269214.68601</v>
      </c>
      <c r="F40" s="12">
        <f t="shared" si="0"/>
        <v>17.948573424564305</v>
      </c>
    </row>
    <row r="41" ht="30">
      <c r="B41" s="14" t="s">
        <v>78</v>
      </c>
      <c r="C41" s="21" t="s">
        <v>79</v>
      </c>
      <c r="D41" s="16">
        <f>D42+D45+D47+D49</f>
        <v>1419922.4709500002</v>
      </c>
      <c r="E41" s="16">
        <f>E42+E45+E47+E49</f>
        <v>269214.68601</v>
      </c>
      <c r="F41" s="12">
        <f t="shared" si="0"/>
        <v>18.959815871487809</v>
      </c>
    </row>
    <row r="42" ht="19.5" customHeight="1">
      <c r="B42" s="14" t="s">
        <v>80</v>
      </c>
      <c r="C42" s="21" t="s">
        <v>81</v>
      </c>
      <c r="D42" s="16">
        <f>D43+D44</f>
        <v>356348.20000000001</v>
      </c>
      <c r="E42" s="16">
        <f>E43+E44</f>
        <v>109787.10000000001</v>
      </c>
      <c r="F42" s="12">
        <f t="shared" si="0"/>
        <v>30.808939121903801</v>
      </c>
    </row>
    <row r="43" ht="15.75">
      <c r="B43" s="14" t="s">
        <v>82</v>
      </c>
      <c r="C43" s="29" t="s">
        <v>83</v>
      </c>
      <c r="D43" s="16">
        <v>324832.90000000002</v>
      </c>
      <c r="E43" s="16">
        <v>99282</v>
      </c>
      <c r="F43" s="12">
        <f t="shared" si="0"/>
        <v>30.564022301928155</v>
      </c>
    </row>
    <row r="44" ht="15.75">
      <c r="B44" s="14" t="s">
        <v>84</v>
      </c>
      <c r="C44" s="29" t="s">
        <v>85</v>
      </c>
      <c r="D44" s="16">
        <v>31515.299999999999</v>
      </c>
      <c r="E44" s="16">
        <v>10505.1</v>
      </c>
      <c r="F44" s="12">
        <f t="shared" si="0"/>
        <v>33.333333333333336</v>
      </c>
    </row>
    <row r="45" ht="30">
      <c r="B45" s="14" t="s">
        <v>86</v>
      </c>
      <c r="C45" s="29" t="s">
        <v>87</v>
      </c>
      <c r="D45" s="16">
        <v>246190.92532000001</v>
      </c>
      <c r="E45" s="16">
        <v>11472.016509999999</v>
      </c>
      <c r="F45" s="12">
        <f t="shared" si="0"/>
        <v>4.6598047816297958</v>
      </c>
    </row>
    <row r="46" ht="15.75">
      <c r="B46" s="14" t="s">
        <v>88</v>
      </c>
      <c r="C46" s="29" t="s">
        <v>89</v>
      </c>
      <c r="D46" s="16">
        <v>193435.014</v>
      </c>
      <c r="E46" s="16">
        <v>4364.0165200000001</v>
      </c>
      <c r="F46" s="12">
        <f t="shared" si="0"/>
        <v>2.2560633826097276</v>
      </c>
    </row>
    <row r="47" ht="30">
      <c r="B47" s="14" t="s">
        <v>90</v>
      </c>
      <c r="C47" s="21" t="s">
        <v>91</v>
      </c>
      <c r="D47" s="16">
        <v>773082.71398</v>
      </c>
      <c r="E47" s="16">
        <v>142006.92730000001</v>
      </c>
      <c r="F47" s="12">
        <f t="shared" si="0"/>
        <v>18.36891767621049</v>
      </c>
    </row>
    <row r="48" ht="30">
      <c r="B48" s="14" t="s">
        <v>92</v>
      </c>
      <c r="C48" s="29" t="s">
        <v>93</v>
      </c>
      <c r="D48" s="16">
        <v>760602.00456999999</v>
      </c>
      <c r="E48" s="16">
        <v>137537.03271</v>
      </c>
      <c r="F48" s="12">
        <f t="shared" si="0"/>
        <v>18.082654513611939</v>
      </c>
    </row>
    <row r="49" ht="16.5" customHeight="1">
      <c r="B49" s="14" t="s">
        <v>94</v>
      </c>
      <c r="C49" s="29" t="s">
        <v>95</v>
      </c>
      <c r="D49" s="16">
        <v>44300.631650000003</v>
      </c>
      <c r="E49" s="16">
        <v>5948.6422000000002</v>
      </c>
      <c r="F49" s="12">
        <f t="shared" si="0"/>
        <v>13.427894769080567</v>
      </c>
    </row>
    <row r="50" ht="15.75">
      <c r="B50" s="9" t="s">
        <v>96</v>
      </c>
      <c r="C50" s="10" t="s">
        <v>97</v>
      </c>
      <c r="D50" s="11">
        <v>80000</v>
      </c>
      <c r="E50" s="11">
        <v>0</v>
      </c>
      <c r="F50" s="12">
        <f t="shared" si="0"/>
        <v>0</v>
      </c>
    </row>
    <row r="51" ht="75">
      <c r="B51" s="9" t="s">
        <v>98</v>
      </c>
      <c r="C51" s="10" t="s">
        <v>99</v>
      </c>
      <c r="D51" s="11">
        <v>0</v>
      </c>
      <c r="E51" s="11">
        <v>0</v>
      </c>
      <c r="F51" s="12">
        <v>0</v>
      </c>
    </row>
    <row r="52" ht="45">
      <c r="B52" s="9" t="s">
        <v>100</v>
      </c>
      <c r="C52" s="30" t="s">
        <v>101</v>
      </c>
      <c r="D52" s="11">
        <v>0</v>
      </c>
      <c r="E52" s="11">
        <v>0</v>
      </c>
      <c r="F52" s="12">
        <v>0</v>
      </c>
    </row>
    <row r="53" ht="15.75">
      <c r="B53" s="9"/>
      <c r="C53" s="13" t="s">
        <v>102</v>
      </c>
      <c r="D53" s="11">
        <f>D6+D40</f>
        <v>1874693.0633200002</v>
      </c>
      <c r="E53" s="11">
        <f>E6+E40</f>
        <v>343005.87278999999</v>
      </c>
      <c r="F53" s="12">
        <f t="shared" si="0"/>
        <v>18.296641701044727</v>
      </c>
    </row>
    <row r="54" ht="15.75">
      <c r="B54" s="9"/>
      <c r="C54" s="13" t="s">
        <v>103</v>
      </c>
      <c r="D54" s="16"/>
      <c r="E54" s="31"/>
      <c r="F54" s="12"/>
    </row>
    <row r="55" ht="15.75">
      <c r="B55" s="32" t="s">
        <v>104</v>
      </c>
      <c r="C55" s="13" t="s">
        <v>105</v>
      </c>
      <c r="D55" s="11">
        <f>D57+D58+D59+D60+D61+D62+D63+D64</f>
        <v>95178.889129999996</v>
      </c>
      <c r="E55" s="11">
        <f>E57+E58+E59+E60+E61+E62+E63+E64</f>
        <v>15943.970800000001</v>
      </c>
      <c r="F55" s="12">
        <f t="shared" si="0"/>
        <v>16.751583198478965</v>
      </c>
    </row>
    <row r="56" ht="15.75">
      <c r="B56" s="13" t="s">
        <v>106</v>
      </c>
      <c r="C56" s="15"/>
      <c r="D56" s="16"/>
      <c r="E56" s="16"/>
      <c r="F56" s="12"/>
    </row>
    <row r="57" ht="30">
      <c r="B57" s="33" t="s">
        <v>107</v>
      </c>
      <c r="C57" s="15" t="s">
        <v>108</v>
      </c>
      <c r="D57" s="16">
        <v>2844.7800000000002</v>
      </c>
      <c r="E57" s="16">
        <v>588.61629000000005</v>
      </c>
      <c r="F57" s="12">
        <f t="shared" si="0"/>
        <v>20.691100542045433</v>
      </c>
    </row>
    <row r="58" ht="45">
      <c r="B58" s="33" t="s">
        <v>109</v>
      </c>
      <c r="C58" s="15" t="s">
        <v>110</v>
      </c>
      <c r="D58" s="16">
        <v>2336.0500000000002</v>
      </c>
      <c r="E58" s="16">
        <v>426.63652000000002</v>
      </c>
      <c r="F58" s="12">
        <f t="shared" si="0"/>
        <v>18.263158750882898</v>
      </c>
    </row>
    <row r="59" ht="45">
      <c r="B59" s="33" t="s">
        <v>111</v>
      </c>
      <c r="C59" s="15" t="s">
        <v>112</v>
      </c>
      <c r="D59" s="16">
        <v>72878.619999999995</v>
      </c>
      <c r="E59" s="16">
        <v>12223.59683</v>
      </c>
      <c r="F59" s="12">
        <f t="shared" si="0"/>
        <v>16.772541562943978</v>
      </c>
    </row>
    <row r="60" ht="15.75">
      <c r="B60" s="33" t="s">
        <v>113</v>
      </c>
      <c r="C60" s="25" t="s">
        <v>114</v>
      </c>
      <c r="D60" s="16">
        <v>12</v>
      </c>
      <c r="E60" s="16">
        <v>0</v>
      </c>
      <c r="F60" s="12">
        <f t="shared" si="0"/>
        <v>0</v>
      </c>
    </row>
    <row r="61" ht="45">
      <c r="B61" s="33" t="s">
        <v>115</v>
      </c>
      <c r="C61" s="15" t="s">
        <v>116</v>
      </c>
      <c r="D61" s="16">
        <v>12390.32</v>
      </c>
      <c r="E61" s="16">
        <v>2349.7303700000002</v>
      </c>
      <c r="F61" s="12">
        <f t="shared" si="0"/>
        <v>18.964242812130763</v>
      </c>
    </row>
    <row r="62" ht="15.75">
      <c r="B62" s="33" t="s">
        <v>117</v>
      </c>
      <c r="C62" s="34" t="s">
        <v>118</v>
      </c>
      <c r="D62" s="16">
        <v>0</v>
      </c>
      <c r="E62" s="16">
        <v>0</v>
      </c>
      <c r="F62" s="12">
        <v>0</v>
      </c>
    </row>
    <row r="63" ht="15.75">
      <c r="B63" s="33" t="s">
        <v>119</v>
      </c>
      <c r="C63" s="15" t="s">
        <v>120</v>
      </c>
      <c r="D63" s="16">
        <v>200</v>
      </c>
      <c r="E63" s="16">
        <v>0</v>
      </c>
      <c r="F63" s="12">
        <f t="shared" si="0"/>
        <v>0</v>
      </c>
    </row>
    <row r="64" ht="15.75">
      <c r="B64" s="33" t="s">
        <v>121</v>
      </c>
      <c r="C64" s="15" t="s">
        <v>122</v>
      </c>
      <c r="D64" s="16">
        <v>4517.11913</v>
      </c>
      <c r="E64" s="16">
        <v>355.39078999999998</v>
      </c>
      <c r="F64" s="12">
        <f t="shared" si="0"/>
        <v>7.8676426229210383</v>
      </c>
    </row>
    <row r="65" ht="15.75">
      <c r="B65" s="32" t="s">
        <v>123</v>
      </c>
      <c r="C65" s="13" t="s">
        <v>124</v>
      </c>
      <c r="D65" s="11">
        <f>D67</f>
        <v>5042.5</v>
      </c>
      <c r="E65" s="11">
        <f>E67</f>
        <v>852.10113999999999</v>
      </c>
      <c r="F65" s="12">
        <f t="shared" si="0"/>
        <v>16.898386514625681</v>
      </c>
    </row>
    <row r="66" ht="15.75">
      <c r="B66" s="13" t="s">
        <v>106</v>
      </c>
      <c r="C66" s="13"/>
      <c r="D66" s="11"/>
      <c r="E66" s="11"/>
      <c r="F66" s="12"/>
    </row>
    <row r="67" ht="15.75">
      <c r="B67" s="33" t="s">
        <v>125</v>
      </c>
      <c r="C67" s="34" t="s">
        <v>126</v>
      </c>
      <c r="D67" s="16">
        <v>5042.5</v>
      </c>
      <c r="E67" s="16">
        <v>852.10113999999999</v>
      </c>
      <c r="F67" s="12">
        <f t="shared" si="0"/>
        <v>16.898386514625681</v>
      </c>
    </row>
    <row r="68" ht="31.5">
      <c r="B68" s="32" t="s">
        <v>127</v>
      </c>
      <c r="C68" s="13" t="s">
        <v>128</v>
      </c>
      <c r="D68" s="11">
        <f>D70+D71+D72</f>
        <v>6163.0100000000002</v>
      </c>
      <c r="E68" s="11">
        <f>E70+E71+E72</f>
        <v>1459.3303800000001</v>
      </c>
      <c r="F68" s="12">
        <f t="shared" si="0"/>
        <v>23.678857895736012</v>
      </c>
    </row>
    <row r="69" ht="15.75">
      <c r="B69" s="13" t="s">
        <v>106</v>
      </c>
      <c r="C69" s="13"/>
      <c r="D69" s="11"/>
      <c r="E69" s="11"/>
      <c r="F69" s="12"/>
    </row>
    <row r="70" ht="15.75">
      <c r="B70" s="33" t="s">
        <v>129</v>
      </c>
      <c r="C70" s="34" t="s">
        <v>130</v>
      </c>
      <c r="D70" s="16">
        <v>26.600000000000001</v>
      </c>
      <c r="E70" s="16">
        <v>0</v>
      </c>
      <c r="F70" s="12">
        <f t="shared" ref="F70" si="1">E70/D70*100</f>
        <v>0</v>
      </c>
    </row>
    <row r="71" ht="31.5">
      <c r="B71" s="33" t="s">
        <v>131</v>
      </c>
      <c r="C71" s="34" t="s">
        <v>132</v>
      </c>
      <c r="D71" s="16">
        <v>6111.4099999999999</v>
      </c>
      <c r="E71" s="16">
        <v>1459.3303800000001</v>
      </c>
      <c r="F71" s="12">
        <f t="shared" ref="F71:F122" si="2">E71/D71*100</f>
        <v>23.878783783120426</v>
      </c>
    </row>
    <row r="72" ht="31.5">
      <c r="B72" s="33" t="s">
        <v>133</v>
      </c>
      <c r="C72" s="34" t="s">
        <v>134</v>
      </c>
      <c r="D72" s="16">
        <v>25</v>
      </c>
      <c r="E72" s="16">
        <v>0</v>
      </c>
      <c r="F72" s="12">
        <f t="shared" si="2"/>
        <v>0</v>
      </c>
    </row>
    <row r="73" ht="15.75">
      <c r="B73" s="32" t="s">
        <v>135</v>
      </c>
      <c r="C73" s="13" t="s">
        <v>136</v>
      </c>
      <c r="D73" s="11">
        <f>D75+D76+D77</f>
        <v>207372.64955999999</v>
      </c>
      <c r="E73" s="11">
        <f>E75+E76+E77</f>
        <v>14628.988669999999</v>
      </c>
      <c r="F73" s="12">
        <f t="shared" si="2"/>
        <v>7.0544445957745907</v>
      </c>
    </row>
    <row r="74" ht="15.75">
      <c r="B74" s="13" t="s">
        <v>106</v>
      </c>
      <c r="C74" s="13"/>
      <c r="D74" s="11"/>
      <c r="E74" s="11"/>
      <c r="F74" s="12"/>
    </row>
    <row r="75" ht="15.75">
      <c r="B75" s="33" t="s">
        <v>137</v>
      </c>
      <c r="C75" s="15" t="s">
        <v>138</v>
      </c>
      <c r="D75" s="16">
        <v>6600</v>
      </c>
      <c r="E75" s="16">
        <v>1081.9166399999999</v>
      </c>
      <c r="F75" s="12">
        <f t="shared" si="2"/>
        <v>16.392676363636362</v>
      </c>
    </row>
    <row r="76" ht="15.75">
      <c r="B76" s="33" t="s">
        <v>139</v>
      </c>
      <c r="C76" s="15" t="s">
        <v>140</v>
      </c>
      <c r="D76" s="16">
        <v>197766.34956</v>
      </c>
      <c r="E76" s="16">
        <v>13531.072029999999</v>
      </c>
      <c r="F76" s="12">
        <f t="shared" si="2"/>
        <v>6.8419486227584079</v>
      </c>
    </row>
    <row r="77" ht="15.75">
      <c r="B77" s="33" t="s">
        <v>141</v>
      </c>
      <c r="C77" s="15" t="s">
        <v>142</v>
      </c>
      <c r="D77" s="16">
        <v>3006.3000000000002</v>
      </c>
      <c r="E77" s="16">
        <v>16</v>
      </c>
      <c r="F77" s="12">
        <f t="shared" si="2"/>
        <v>0.53221568040448397</v>
      </c>
    </row>
    <row r="78" ht="15.75">
      <c r="B78" s="32" t="s">
        <v>143</v>
      </c>
      <c r="C78" s="13" t="s">
        <v>144</v>
      </c>
      <c r="D78" s="11">
        <f>D80+D81+D82+D83</f>
        <v>110176.51132000001</v>
      </c>
      <c r="E78" s="11">
        <f>E80+E81+E82+E83</f>
        <v>11571.695610000001</v>
      </c>
      <c r="F78" s="12">
        <f t="shared" si="2"/>
        <v>10.502869868869615</v>
      </c>
    </row>
    <row r="79" ht="15.75">
      <c r="B79" s="13" t="s">
        <v>106</v>
      </c>
      <c r="C79" s="15"/>
      <c r="D79" s="16"/>
      <c r="E79" s="16"/>
      <c r="F79" s="12"/>
    </row>
    <row r="80" ht="15.75">
      <c r="B80" s="33" t="s">
        <v>145</v>
      </c>
      <c r="C80" s="15" t="s">
        <v>146</v>
      </c>
      <c r="D80" s="16">
        <v>1560</v>
      </c>
      <c r="E80" s="16">
        <v>162.88316</v>
      </c>
      <c r="F80" s="12">
        <f t="shared" si="2"/>
        <v>10.441228205128205</v>
      </c>
    </row>
    <row r="81" ht="15.75">
      <c r="B81" s="33" t="s">
        <v>147</v>
      </c>
      <c r="C81" s="15" t="s">
        <v>148</v>
      </c>
      <c r="D81" s="16">
        <v>803.10000000000002</v>
      </c>
      <c r="E81" s="16">
        <v>0</v>
      </c>
      <c r="F81" s="12">
        <f t="shared" si="2"/>
        <v>0</v>
      </c>
    </row>
    <row r="82" ht="15.75">
      <c r="B82" s="33" t="s">
        <v>149</v>
      </c>
      <c r="C82" s="15" t="s">
        <v>150</v>
      </c>
      <c r="D82" s="16">
        <v>90239.601320000002</v>
      </c>
      <c r="E82" s="16">
        <v>7646.3993099999998</v>
      </c>
      <c r="F82" s="12">
        <f t="shared" si="2"/>
        <v>8.4734409263234536</v>
      </c>
    </row>
    <row r="83" ht="15.75">
      <c r="B83" s="33" t="s">
        <v>151</v>
      </c>
      <c r="C83" s="15" t="s">
        <v>152</v>
      </c>
      <c r="D83" s="16">
        <v>17573.810000000001</v>
      </c>
      <c r="E83" s="16">
        <v>3762.4131400000001</v>
      </c>
      <c r="F83" s="12">
        <f t="shared" si="2"/>
        <v>21.409205744229624</v>
      </c>
    </row>
    <row r="84" ht="15.75">
      <c r="B84" s="32" t="s">
        <v>153</v>
      </c>
      <c r="C84" s="13" t="s">
        <v>154</v>
      </c>
      <c r="D84" s="11">
        <f>D86</f>
        <v>1247.4000000000001</v>
      </c>
      <c r="E84" s="11">
        <f>E86</f>
        <v>200.05255</v>
      </c>
      <c r="F84" s="12">
        <f t="shared" si="2"/>
        <v>16.037562129228792</v>
      </c>
    </row>
    <row r="85" ht="15.75">
      <c r="B85" s="13" t="s">
        <v>106</v>
      </c>
      <c r="C85" s="13"/>
      <c r="D85" s="11"/>
      <c r="E85" s="11"/>
      <c r="F85" s="12"/>
    </row>
    <row r="86" ht="31.5">
      <c r="B86" s="33" t="s">
        <v>155</v>
      </c>
      <c r="C86" s="15" t="s">
        <v>156</v>
      </c>
      <c r="D86" s="16">
        <v>1247.4000000000001</v>
      </c>
      <c r="E86" s="16">
        <v>200.05255</v>
      </c>
      <c r="F86" s="12">
        <f t="shared" si="2"/>
        <v>16.037562129228792</v>
      </c>
    </row>
    <row r="87" ht="15.75">
      <c r="B87" s="32" t="s">
        <v>157</v>
      </c>
      <c r="C87" s="13" t="s">
        <v>158</v>
      </c>
      <c r="D87" s="11">
        <f>D89+D90+D91+D92+D93</f>
        <v>1129952.41236</v>
      </c>
      <c r="E87" s="11">
        <f>E89+E90+E91+E92+E93</f>
        <v>197979.37718000004</v>
      </c>
      <c r="F87" s="12">
        <f t="shared" si="2"/>
        <v>17.521036728131197</v>
      </c>
    </row>
    <row r="88" ht="15.75">
      <c r="B88" s="13" t="s">
        <v>106</v>
      </c>
      <c r="C88" s="13"/>
      <c r="D88" s="11"/>
      <c r="E88" s="11"/>
      <c r="F88" s="12"/>
    </row>
    <row r="89" ht="15.75">
      <c r="B89" s="33" t="s">
        <v>159</v>
      </c>
      <c r="C89" s="15" t="s">
        <v>160</v>
      </c>
      <c r="D89" s="16">
        <v>444502.516</v>
      </c>
      <c r="E89" s="16">
        <v>85781.769960000005</v>
      </c>
      <c r="F89" s="12">
        <f t="shared" si="2"/>
        <v>19.298376695802553</v>
      </c>
    </row>
    <row r="90" ht="15.75">
      <c r="B90" s="33" t="s">
        <v>161</v>
      </c>
      <c r="C90" s="15" t="s">
        <v>162</v>
      </c>
      <c r="D90" s="16">
        <v>546741.34828999999</v>
      </c>
      <c r="E90" s="16">
        <v>90515.859110000005</v>
      </c>
      <c r="F90" s="12">
        <f t="shared" si="2"/>
        <v>16.555517411130392</v>
      </c>
    </row>
    <row r="91" ht="15.75">
      <c r="B91" s="33" t="s">
        <v>163</v>
      </c>
      <c r="C91" s="15" t="s">
        <v>164</v>
      </c>
      <c r="D91" s="16">
        <v>74783.483999999997</v>
      </c>
      <c r="E91" s="16">
        <v>14949.85505</v>
      </c>
      <c r="F91" s="12">
        <f t="shared" si="2"/>
        <v>19.990851255338679</v>
      </c>
    </row>
    <row r="92" ht="15.75">
      <c r="B92" s="33" t="s">
        <v>165</v>
      </c>
      <c r="C92" s="15" t="s">
        <v>166</v>
      </c>
      <c r="D92" s="16">
        <v>10729.620000000001</v>
      </c>
      <c r="E92" s="16">
        <v>1807.94544</v>
      </c>
      <c r="F92" s="12">
        <f t="shared" si="2"/>
        <v>16.85004166037567</v>
      </c>
    </row>
    <row r="93" ht="15.75">
      <c r="B93" s="33" t="s">
        <v>167</v>
      </c>
      <c r="C93" s="15" t="s">
        <v>168</v>
      </c>
      <c r="D93" s="16">
        <v>53195.444069999998</v>
      </c>
      <c r="E93" s="16">
        <v>4923.9476199999999</v>
      </c>
      <c r="F93" s="12">
        <f t="shared" si="2"/>
        <v>9.2563333309532432</v>
      </c>
    </row>
    <row r="94" ht="15.75">
      <c r="B94" s="32" t="s">
        <v>169</v>
      </c>
      <c r="C94" s="13" t="s">
        <v>170</v>
      </c>
      <c r="D94" s="11">
        <f>D96+D97</f>
        <v>173816.44030000002</v>
      </c>
      <c r="E94" s="11">
        <f>E96+E97</f>
        <v>33547.067770000001</v>
      </c>
      <c r="F94" s="12">
        <f t="shared" si="2"/>
        <v>19.300284663579088</v>
      </c>
    </row>
    <row r="95" ht="15.75">
      <c r="B95" s="13" t="s">
        <v>106</v>
      </c>
      <c r="C95" s="13"/>
      <c r="D95" s="11"/>
      <c r="E95" s="11"/>
      <c r="F95" s="12"/>
    </row>
    <row r="96" ht="15.75">
      <c r="B96" s="33" t="s">
        <v>171</v>
      </c>
      <c r="C96" s="15" t="s">
        <v>172</v>
      </c>
      <c r="D96" s="16">
        <v>52758.232000000004</v>
      </c>
      <c r="E96" s="16">
        <v>9986.5981400000001</v>
      </c>
      <c r="F96" s="12">
        <f t="shared" si="2"/>
        <v>18.928985603611583</v>
      </c>
    </row>
    <row r="97" ht="15.75">
      <c r="B97" s="33" t="s">
        <v>173</v>
      </c>
      <c r="C97" s="15" t="s">
        <v>174</v>
      </c>
      <c r="D97" s="16">
        <v>121058.2083</v>
      </c>
      <c r="E97" s="16">
        <v>23560.46963</v>
      </c>
      <c r="F97" s="12">
        <f t="shared" si="2"/>
        <v>19.462100059843689</v>
      </c>
    </row>
    <row r="98" ht="15.75">
      <c r="B98" s="32" t="s">
        <v>175</v>
      </c>
      <c r="C98" s="13" t="s">
        <v>176</v>
      </c>
      <c r="D98" s="11">
        <f>D100</f>
        <v>128.62164999999999</v>
      </c>
      <c r="E98" s="11">
        <f>E100</f>
        <v>0</v>
      </c>
      <c r="F98" s="12">
        <f t="shared" si="2"/>
        <v>0</v>
      </c>
    </row>
    <row r="99" ht="15.75">
      <c r="B99" s="13" t="s">
        <v>106</v>
      </c>
      <c r="C99" s="13"/>
      <c r="D99" s="11"/>
      <c r="E99" s="11"/>
      <c r="F99" s="12"/>
    </row>
    <row r="100" ht="15.75">
      <c r="B100" s="33" t="s">
        <v>177</v>
      </c>
      <c r="C100" s="15" t="s">
        <v>178</v>
      </c>
      <c r="D100" s="16">
        <v>128.62164999999999</v>
      </c>
      <c r="E100" s="16">
        <v>0</v>
      </c>
      <c r="F100" s="12">
        <f t="shared" si="2"/>
        <v>0</v>
      </c>
    </row>
    <row r="101" ht="15.75">
      <c r="B101" s="32">
        <v>1000</v>
      </c>
      <c r="C101" s="13" t="s">
        <v>179</v>
      </c>
      <c r="D101" s="11">
        <f>D103++D104+D105+D106</f>
        <v>92332.916490000003</v>
      </c>
      <c r="E101" s="11">
        <f>E103++E104+E105+E106</f>
        <v>16323.225160000002</v>
      </c>
      <c r="F101" s="12">
        <f t="shared" si="2"/>
        <v>17.678663016961959</v>
      </c>
    </row>
    <row r="102" ht="15.75">
      <c r="B102" s="13" t="s">
        <v>106</v>
      </c>
      <c r="C102" s="13"/>
      <c r="D102" s="11"/>
      <c r="E102" s="11"/>
      <c r="F102" s="12"/>
    </row>
    <row r="103" ht="15.75">
      <c r="B103" s="33" t="s">
        <v>180</v>
      </c>
      <c r="C103" s="15" t="s">
        <v>181</v>
      </c>
      <c r="D103" s="16">
        <v>2626.5</v>
      </c>
      <c r="E103" s="16">
        <v>642.36324000000002</v>
      </c>
      <c r="F103" s="12">
        <f t="shared" si="2"/>
        <v>24.457005139920046</v>
      </c>
    </row>
    <row r="104" ht="15.75">
      <c r="B104" s="33" t="s">
        <v>182</v>
      </c>
      <c r="C104" s="15" t="s">
        <v>183</v>
      </c>
      <c r="D104" s="16">
        <v>74335.611640000003</v>
      </c>
      <c r="E104" s="16">
        <v>11990.34679</v>
      </c>
      <c r="F104" s="12">
        <f t="shared" si="2"/>
        <v>16.130016993830708</v>
      </c>
    </row>
    <row r="105" ht="15.75">
      <c r="B105" s="33" t="s">
        <v>184</v>
      </c>
      <c r="C105" s="15" t="s">
        <v>185</v>
      </c>
      <c r="D105" s="16">
        <v>14345.20485</v>
      </c>
      <c r="E105" s="16">
        <v>3527.9670500000002</v>
      </c>
      <c r="F105" s="12">
        <f t="shared" si="2"/>
        <v>24.593354273361946</v>
      </c>
    </row>
    <row r="106" ht="15.75">
      <c r="B106" s="33" t="s">
        <v>186</v>
      </c>
      <c r="C106" s="15" t="s">
        <v>187</v>
      </c>
      <c r="D106" s="16">
        <v>1025.5999999999999</v>
      </c>
      <c r="E106" s="16">
        <v>162.54808</v>
      </c>
      <c r="F106" s="12">
        <f t="shared" si="2"/>
        <v>15.849071762870517</v>
      </c>
    </row>
    <row r="107" ht="15.75">
      <c r="B107" s="32" t="s">
        <v>188</v>
      </c>
      <c r="C107" s="13" t="s">
        <v>189</v>
      </c>
      <c r="D107" s="11">
        <f>D109+D110+D111</f>
        <v>98646.739700000006</v>
      </c>
      <c r="E107" s="11">
        <f>E109+E110+E111</f>
        <v>11722.74259</v>
      </c>
      <c r="F107" s="12">
        <f t="shared" si="2"/>
        <v>11.883558063500804</v>
      </c>
    </row>
    <row r="108" ht="15.75">
      <c r="B108" s="13" t="s">
        <v>106</v>
      </c>
      <c r="C108" s="13"/>
      <c r="D108" s="11"/>
      <c r="E108" s="11"/>
      <c r="F108" s="12"/>
    </row>
    <row r="109" ht="15.75">
      <c r="B109" s="33" t="s">
        <v>190</v>
      </c>
      <c r="C109" s="15" t="s">
        <v>191</v>
      </c>
      <c r="D109" s="16">
        <v>33367.3197</v>
      </c>
      <c r="E109" s="16">
        <v>6278.2730499999998</v>
      </c>
      <c r="F109" s="12">
        <f t="shared" si="2"/>
        <v>18.815634897998716</v>
      </c>
    </row>
    <row r="110" ht="15.75">
      <c r="B110" s="33" t="s">
        <v>192</v>
      </c>
      <c r="C110" s="15" t="s">
        <v>193</v>
      </c>
      <c r="D110" s="16">
        <v>9564.6000000000004</v>
      </c>
      <c r="E110" s="16">
        <v>0</v>
      </c>
      <c r="F110" s="12">
        <f t="shared" si="2"/>
        <v>0</v>
      </c>
    </row>
    <row r="111" ht="15.75">
      <c r="B111" s="33" t="s">
        <v>194</v>
      </c>
      <c r="C111" s="15" t="s">
        <v>195</v>
      </c>
      <c r="D111" s="16">
        <v>55714.82</v>
      </c>
      <c r="E111" s="16">
        <v>5444.4695400000001</v>
      </c>
      <c r="F111" s="12">
        <f t="shared" si="2"/>
        <v>9.7720311041119761</v>
      </c>
    </row>
    <row r="112" ht="31.5">
      <c r="B112" s="32" t="s">
        <v>196</v>
      </c>
      <c r="C112" s="13" t="s">
        <v>197</v>
      </c>
      <c r="D112" s="11">
        <f>D114</f>
        <v>6</v>
      </c>
      <c r="E112" s="11">
        <f>E114</f>
        <v>4.1492599999999999</v>
      </c>
      <c r="F112" s="12">
        <f t="shared" si="2"/>
        <v>69.154333333333327</v>
      </c>
    </row>
    <row r="113" ht="15.75">
      <c r="B113" s="13" t="s">
        <v>106</v>
      </c>
      <c r="C113" s="13"/>
      <c r="D113" s="11"/>
      <c r="E113" s="11"/>
      <c r="F113" s="12"/>
    </row>
    <row r="114" ht="31.5">
      <c r="B114" s="33" t="s">
        <v>198</v>
      </c>
      <c r="C114" s="15" t="s">
        <v>199</v>
      </c>
      <c r="D114" s="16">
        <v>6</v>
      </c>
      <c r="E114" s="16">
        <v>4.1492599999999999</v>
      </c>
      <c r="F114" s="12">
        <f t="shared" si="2"/>
        <v>69.154333333333327</v>
      </c>
    </row>
    <row r="115" ht="15.75">
      <c r="B115" s="35"/>
      <c r="C115" s="13" t="s">
        <v>200</v>
      </c>
      <c r="D115" s="11">
        <f>D55+D65+D68+D73+D78+D84+D87+D94+D98+D101+D107+D112</f>
        <v>1920064.09051</v>
      </c>
      <c r="E115" s="11">
        <f>E55+E65+E68+E73+E78+E84+E87+E94+E98+E101+E107+E112</f>
        <v>304232.70110999997</v>
      </c>
      <c r="F115" s="12">
        <f t="shared" si="2"/>
        <v>15.844924271730473</v>
      </c>
    </row>
    <row r="116" ht="31.5">
      <c r="B116" s="36"/>
      <c r="C116" s="15" t="s">
        <v>201</v>
      </c>
      <c r="D116" s="16">
        <f>D53-D115</f>
        <v>-45371.027189999819</v>
      </c>
      <c r="E116" s="16">
        <f>E53-E115</f>
        <v>38773.171680000029</v>
      </c>
      <c r="F116" s="12">
        <f t="shared" si="2"/>
        <v>-85.457998377753242</v>
      </c>
    </row>
    <row r="117" ht="15.75">
      <c r="B117" s="37"/>
      <c r="C117" s="38" t="s">
        <v>202</v>
      </c>
      <c r="D117" s="39">
        <f>D118-D119+D120-D121+D122</f>
        <v>45371.027000000002</v>
      </c>
      <c r="E117" s="39">
        <f>E118-E119+E120-E121+E122</f>
        <v>-38773</v>
      </c>
      <c r="F117" s="40">
        <f t="shared" si="2"/>
        <v>-85.457620344366461</v>
      </c>
      <c r="G117" s="41"/>
    </row>
    <row r="118" ht="15.75">
      <c r="B118" s="37"/>
      <c r="C118" s="42" t="s">
        <v>203</v>
      </c>
      <c r="D118" s="43">
        <v>0</v>
      </c>
      <c r="E118" s="43">
        <v>0</v>
      </c>
      <c r="F118" s="40">
        <v>0</v>
      </c>
      <c r="G118" s="41"/>
    </row>
    <row r="119" ht="15.75">
      <c r="B119" s="37"/>
      <c r="C119" s="42" t="s">
        <v>204</v>
      </c>
      <c r="D119" s="43">
        <v>0</v>
      </c>
      <c r="E119" s="43">
        <v>0</v>
      </c>
      <c r="F119" s="40">
        <v>0</v>
      </c>
      <c r="G119" s="44"/>
    </row>
    <row r="120" ht="15.75">
      <c r="B120" s="37"/>
      <c r="C120" s="42" t="s">
        <v>205</v>
      </c>
      <c r="D120" s="43">
        <v>31500</v>
      </c>
      <c r="E120" s="43">
        <v>0</v>
      </c>
      <c r="F120" s="40">
        <v>0</v>
      </c>
      <c r="G120" s="41"/>
    </row>
    <row r="121" s="45" customFormat="1">
      <c r="B121" s="37"/>
      <c r="C121" s="42" t="s">
        <v>206</v>
      </c>
      <c r="D121" s="46">
        <v>23000</v>
      </c>
      <c r="E121" s="46">
        <v>23000</v>
      </c>
      <c r="F121" s="40">
        <f t="shared" si="2"/>
        <v>100</v>
      </c>
    </row>
    <row r="122" s="45" customFormat="1">
      <c r="B122" s="37"/>
      <c r="C122" s="42" t="s">
        <v>207</v>
      </c>
      <c r="D122" s="46">
        <f>36871.027000000002</f>
        <v>36871.027000000002</v>
      </c>
      <c r="E122" s="47">
        <f>36871-52644</f>
        <v>-15773</v>
      </c>
      <c r="F122" s="40">
        <f t="shared" si="2"/>
        <v>-42.778846382553972</v>
      </c>
    </row>
    <row r="124" ht="15">
      <c r="B124" s="1"/>
      <c r="C124" s="1"/>
    </row>
  </sheetData>
  <mergeCells count="7">
    <mergeCell ref="B1:F1"/>
    <mergeCell ref="B2:F2"/>
    <mergeCell ref="B4:B5"/>
    <mergeCell ref="C4:C5"/>
    <mergeCell ref="D4:D5"/>
    <mergeCell ref="E4:E5"/>
    <mergeCell ref="F4:F5"/>
  </mergeCells>
  <printOptions headings="0" gridLines="0"/>
  <pageMargins left="0.78740199999999982" right="0" top="0.39370099999999991" bottom="0.39370099999999991" header="0" footer="0"/>
  <pageSetup paperSize="9" scale="80" firstPageNumber="1" fitToWidth="1" fitToHeight="1" pageOrder="downThenOver" orientation="portrait" usePrinterDefaults="1" blackAndWhite="0" draft="0" cellComments="none" useFirstPageNumber="0" errors="displayed" horizontalDpi="300" verticalDpi="300" copies="1"/>
  <headerFooter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Company>DREP</Company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TRUSHKOVA-WKS</dc:creator>
  <cp:revision>1</cp:revision>
  <dcterms:created xsi:type="dcterms:W3CDTF">2007-02-12T02:22:00Z</dcterms:created>
  <dcterms:modified xsi:type="dcterms:W3CDTF">2024-04-25T08:14:06Z</dcterms:modified>
  <cp:version>917504</cp:version>
</cp:coreProperties>
</file>